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20" yWindow="65446" windowWidth="6000" windowHeight="6615" tabRatio="809" firstSheet="5" activeTab="5"/>
  </bookViews>
  <sheets>
    <sheet name="XXXXXXX" sheetId="1" state="veryHidden" r:id="rId1"/>
    <sheet name="Table-1-3" sheetId="2" r:id="rId2"/>
    <sheet name="Table-4" sheetId="3" r:id="rId3"/>
    <sheet name="Table-5 " sheetId="4" r:id="rId4"/>
    <sheet name="Tab-6" sheetId="5" r:id="rId5"/>
    <sheet name="Table-7A(BR)" sheetId="6" r:id="rId6"/>
    <sheet name="Table-7(IMR)" sheetId="7" r:id="rId7"/>
    <sheet name="Table-8" sheetId="8" r:id="rId8"/>
    <sheet name="Table-9" sheetId="9" r:id="rId9"/>
    <sheet name="Dist-exercise" sheetId="10" r:id="rId10"/>
    <sheet name="Proposed  alloc-2007-08" sheetId="11" r:id="rId11"/>
    <sheet name="Approved NCA-2007-08 " sheetId="12" r:id="rId12"/>
    <sheet name="amount-distrbtn" sheetId="13" r:id="rId13"/>
  </sheets>
  <externalReferences>
    <externalReference r:id="rId16"/>
  </externalReferences>
  <definedNames>
    <definedName name="_xlnm.Print_Area" localSheetId="12">'amount-distrbtn'!$A$1:$D$8</definedName>
    <definedName name="_xlnm.Print_Area" localSheetId="11">'Approved NCA-2007-08 '!$A$1:$N$44</definedName>
    <definedName name="_xlnm.Print_Area" localSheetId="9">'Dist-exercise'!$A$1:$P$86</definedName>
    <definedName name="_xlnm.Print_Area" localSheetId="10">'Proposed  alloc-2007-08'!$A$1:$J$46</definedName>
    <definedName name="_xlnm.Print_Area" localSheetId="4">'Tab-6'!$A$2:$H$26</definedName>
    <definedName name="_xlnm.Print_Area" localSheetId="1">'Table-1-3'!$A$1:$G$109</definedName>
    <definedName name="_xlnm.Print_Area" localSheetId="2">'Table-4'!$A$1:$F$50</definedName>
    <definedName name="_xlnm.Print_Area" localSheetId="3">'Table-5 '!$A$1:$N$50</definedName>
    <definedName name="_xlnm.Print_Area" localSheetId="6">'Table-7(IMR)'!$A$1:$P$29</definedName>
    <definedName name="_xlnm.Print_Area" localSheetId="5">'Table-7A(BR)'!$A$1:$H$29</definedName>
    <definedName name="_xlnm.Print_Area" localSheetId="7">'Table-8'!$A$1:$H$23</definedName>
    <definedName name="_xlnm.Print_Area" localSheetId="8">'Table-9'!$A$1:$F$25</definedName>
    <definedName name="PRINT_AREA_MI">#REF!</definedName>
  </definedNames>
  <calcPr fullCalcOnLoad="1"/>
</workbook>
</file>

<file path=xl/sharedStrings.xml><?xml version="1.0" encoding="utf-8"?>
<sst xmlns="http://schemas.openxmlformats.org/spreadsheetml/2006/main" count="791" uniqueCount="297">
  <si>
    <t>STATE</t>
  </si>
  <si>
    <t>Percent</t>
  </si>
  <si>
    <t>ANDHRA PRADESH</t>
  </si>
  <si>
    <t>BIHAR</t>
  </si>
  <si>
    <t xml:space="preserve"> </t>
  </si>
  <si>
    <t>GOA</t>
  </si>
  <si>
    <t>GUJARAT</t>
  </si>
  <si>
    <t>HARYANA</t>
  </si>
  <si>
    <t>KARNATAKA</t>
  </si>
  <si>
    <t>KERALA</t>
  </si>
  <si>
    <t>MADHYA PRADESH</t>
  </si>
  <si>
    <t>MAHARASHTRA</t>
  </si>
  <si>
    <t>ORISSA</t>
  </si>
  <si>
    <t>PUNJAB</t>
  </si>
  <si>
    <t>RAJASTHAN</t>
  </si>
  <si>
    <t>TAMILNADU</t>
  </si>
  <si>
    <t>UTTAR PRADESH</t>
  </si>
  <si>
    <t>WEST BENGAL</t>
  </si>
  <si>
    <t xml:space="preserve">   TOTAL</t>
  </si>
  <si>
    <t>*</t>
  </si>
  <si>
    <t>NATIONAL AVERAGE</t>
  </si>
  <si>
    <t>*  Below national Average with +1 % band.</t>
  </si>
  <si>
    <t>NB:- Figure in parenthesis is with +1% band.</t>
  </si>
  <si>
    <t xml:space="preserve">    1.</t>
  </si>
  <si>
    <t xml:space="preserve">    2.</t>
  </si>
  <si>
    <t xml:space="preserve">   3.</t>
  </si>
  <si>
    <t xml:space="preserve">    4.</t>
  </si>
  <si>
    <t xml:space="preserve">   5.</t>
  </si>
  <si>
    <t xml:space="preserve">   6.</t>
  </si>
  <si>
    <t>TOTAL</t>
  </si>
  <si>
    <t xml:space="preserve">    3.</t>
  </si>
  <si>
    <t xml:space="preserve">   4.</t>
  </si>
  <si>
    <t xml:space="preserve">    7.</t>
  </si>
  <si>
    <t xml:space="preserve">    8.</t>
  </si>
  <si>
    <t xml:space="preserve">    9.</t>
  </si>
  <si>
    <t xml:space="preserve">  10.</t>
  </si>
  <si>
    <t>Total</t>
  </si>
  <si>
    <t>AP</t>
  </si>
  <si>
    <t>Actuals</t>
  </si>
  <si>
    <t xml:space="preserve">  6.</t>
  </si>
  <si>
    <t xml:space="preserve">   7.</t>
  </si>
  <si>
    <t xml:space="preserve">   4</t>
  </si>
  <si>
    <t xml:space="preserve">  </t>
  </si>
  <si>
    <t xml:space="preserve">     6.</t>
  </si>
  <si>
    <t>Percent  Share</t>
  </si>
  <si>
    <t>Population 1971 (lakh)</t>
  </si>
  <si>
    <t>Weighted distance  (3x4)</t>
  </si>
  <si>
    <t>Percent Share in Total</t>
  </si>
  <si>
    <t>Annual Plan</t>
  </si>
  <si>
    <t xml:space="preserve"> Difference</t>
  </si>
  <si>
    <t xml:space="preserve">   Percent Diff.</t>
  </si>
  <si>
    <t>Female literacy Rate (1991)</t>
  </si>
  <si>
    <t>Average Percent Share</t>
  </si>
  <si>
    <t>Sr. No.</t>
  </si>
  <si>
    <t>BIHAR *</t>
  </si>
  <si>
    <t>MADHYA PRADESH *</t>
  </si>
  <si>
    <t xml:space="preserve">MAHARASHTRA </t>
  </si>
  <si>
    <t>ORISSA*</t>
  </si>
  <si>
    <t>RAJASTHAN *</t>
  </si>
  <si>
    <t>UTTAR PRADESH *</t>
  </si>
  <si>
    <t>WEST BENGAL *</t>
  </si>
  <si>
    <t>ORISSA *</t>
  </si>
  <si>
    <t>Population 1971  (Lakhs)</t>
  </si>
  <si>
    <t>( * Below National Average with 1% band).</t>
  </si>
  <si>
    <t>Percent Utilisation</t>
  </si>
  <si>
    <t>Percent  Share in Total</t>
  </si>
  <si>
    <t>Area distributed as % of total distributed</t>
  </si>
  <si>
    <t>Area distributed as % of surplus</t>
  </si>
  <si>
    <t>Average Percent Share(with equal weight to col 5 &amp; 6)</t>
  </si>
  <si>
    <t>TABLE 1</t>
  </si>
  <si>
    <t>TABLE 2</t>
  </si>
  <si>
    <t>TABLE 3</t>
  </si>
  <si>
    <t>TABLE 4</t>
  </si>
  <si>
    <t>TABLE 5</t>
  </si>
  <si>
    <t xml:space="preserve">TABLE 6 </t>
  </si>
  <si>
    <t>TABLE 9</t>
  </si>
  <si>
    <t>TABLE 8</t>
  </si>
  <si>
    <t>#  Per Capita national Averge (with 1% band).</t>
  </si>
  <si>
    <t xml:space="preserve"> (STATE WITH PER CAPITA INCOME BELOW NATIONAL  AVERAGE CRITERION</t>
  </si>
  <si>
    <t>Source : *  RBI Bulletin "Study on State Finance".</t>
  </si>
  <si>
    <t>STATES</t>
  </si>
  <si>
    <t>Population</t>
  </si>
  <si>
    <t>Per Capita Income</t>
  </si>
  <si>
    <t>Tax Effort</t>
  </si>
  <si>
    <t>Fiscal Management</t>
  </si>
  <si>
    <t>Removal of lliteracy</t>
  </si>
  <si>
    <t>Population Control</t>
  </si>
  <si>
    <t>Land Reforms</t>
  </si>
  <si>
    <t>EAP Completion</t>
  </si>
  <si>
    <t>Deviation   Method</t>
  </si>
  <si>
    <t>Distance  Method</t>
  </si>
  <si>
    <t xml:space="preserve">  (60.0%)</t>
  </si>
  <si>
    <t xml:space="preserve">  (20.0%)</t>
  </si>
  <si>
    <t xml:space="preserve">  (5.0%)</t>
  </si>
  <si>
    <t xml:space="preserve"> (2.5%)</t>
  </si>
  <si>
    <t xml:space="preserve">  (2.0%)</t>
  </si>
  <si>
    <t xml:space="preserve">  (1.0%)</t>
  </si>
  <si>
    <t xml:space="preserve"> (0.5%)</t>
  </si>
  <si>
    <t xml:space="preserve">  (0.5%)</t>
  </si>
  <si>
    <t xml:space="preserve">BIHAR </t>
  </si>
  <si>
    <t xml:space="preserve">ORISSA </t>
  </si>
  <si>
    <t>(92.5% OF THE FORMULA BASED CRITERIA)</t>
  </si>
  <si>
    <t xml:space="preserve">  Total</t>
  </si>
  <si>
    <t>(92.5 %)</t>
  </si>
  <si>
    <t>11</t>
  </si>
  <si>
    <t>2001-02</t>
  </si>
  <si>
    <t>TABLE -7</t>
  </si>
  <si>
    <t>Actual Performance</t>
  </si>
  <si>
    <t>Deviation from Desired</t>
  </si>
  <si>
    <t xml:space="preserve">     3.</t>
  </si>
  <si>
    <t xml:space="preserve">      4.</t>
  </si>
  <si>
    <t xml:space="preserve">      5.</t>
  </si>
  <si>
    <t xml:space="preserve">       7.</t>
  </si>
  <si>
    <t xml:space="preserve">     8.</t>
  </si>
  <si>
    <t xml:space="preserve">     TOTAL</t>
  </si>
  <si>
    <t>(i)DEVIATION METHOD(WEIGHT-20%)</t>
  </si>
  <si>
    <t>(ii)DISTANCE METHOD(WEIGHT-5%)</t>
  </si>
  <si>
    <t>(III)TAX EFFORT CRITERION -(WEIGHT-2.5%)</t>
  </si>
  <si>
    <t xml:space="preserve">         (IV) FISCAL MANAGEMENT CRITERION (WEIGHT- 2%)</t>
  </si>
  <si>
    <t xml:space="preserve">         (V) REMOVAL OF ILLITERACY CRITERION (WEIGHT - 1%)</t>
  </si>
  <si>
    <t xml:space="preserve">        (VII) LAND REFORMS CRITERION (WEGHT - 0.5%)</t>
  </si>
  <si>
    <t>(VIII) ONTIME COMPLETION OF EAPs CRITERION (WEIGHT- 0.5%)</t>
  </si>
  <si>
    <t>(VI)POPULATION CONTROL CRITERION (WEGHT - 1%)</t>
  </si>
  <si>
    <t>TABLE-10</t>
  </si>
  <si>
    <t xml:space="preserve">TABLE 12 </t>
  </si>
  <si>
    <t>Proposed</t>
  </si>
  <si>
    <t>A.</t>
  </si>
  <si>
    <t>B.</t>
  </si>
  <si>
    <t>Special Problems(7.5%)</t>
  </si>
  <si>
    <t>C.</t>
  </si>
  <si>
    <t xml:space="preserve">ANDHRA PRADESH   </t>
  </si>
  <si>
    <t>(Rs. Crore)</t>
  </si>
  <si>
    <t>Removal of llliteracy</t>
  </si>
  <si>
    <t>ASSAM</t>
  </si>
  <si>
    <t>HIMACHAL PRADESH</t>
  </si>
  <si>
    <t>JAMMU &amp; KASHMIR</t>
  </si>
  <si>
    <t>MANIPUR</t>
  </si>
  <si>
    <t>MEGHALAYA</t>
  </si>
  <si>
    <t>MIZORAM</t>
  </si>
  <si>
    <t>NAGALAND</t>
  </si>
  <si>
    <t>SIKKIM</t>
  </si>
  <si>
    <t>TRIPURA</t>
  </si>
  <si>
    <t>TOTAL (A+B)</t>
  </si>
  <si>
    <t>CHATTISGARH</t>
  </si>
  <si>
    <t>JHARKHAND</t>
  </si>
  <si>
    <t>UTTARANCHAL</t>
  </si>
  <si>
    <t>Total (12 to 28)</t>
  </si>
  <si>
    <t>CHATTISGARH *</t>
  </si>
  <si>
    <t>JHARKHAND*</t>
  </si>
  <si>
    <t>Jharkhand</t>
  </si>
  <si>
    <t>JHARKHAND *</t>
  </si>
  <si>
    <t xml:space="preserve">CHATTISGARH </t>
  </si>
  <si>
    <t xml:space="preserve">         TABLE 2A                             </t>
  </si>
  <si>
    <t>2002-03</t>
  </si>
  <si>
    <t>Female literacy Rate (2001)</t>
  </si>
  <si>
    <t>States</t>
  </si>
  <si>
    <t>ARUNACHAL PRADESH</t>
  </si>
  <si>
    <t>Percent Share(Fem Lit.2001)</t>
  </si>
  <si>
    <t>Percent share(Decadal growth)</t>
  </si>
  <si>
    <t xml:space="preserve">Population  1971   </t>
  </si>
  <si>
    <t xml:space="preserve">  (In Lakhs)</t>
  </si>
  <si>
    <t xml:space="preserve">       (i) POPULATION CRITERION-(WEIGHT-60%)</t>
  </si>
  <si>
    <t>(II)PER CAPITA INCOME CRITERION (25%)</t>
  </si>
  <si>
    <t>(PER CAPITA INCOME CRITERION- ALL STATES)</t>
  </si>
  <si>
    <t>Area distributed  (In Acres)</t>
  </si>
  <si>
    <t>TABLE - 5 A</t>
  </si>
  <si>
    <t>TABLE -4A</t>
  </si>
  <si>
    <t>(Col. 2 -Col. 4)</t>
  </si>
  <si>
    <t>(Col 5 -Col. 3)</t>
  </si>
  <si>
    <t>(Col. 9 -Col. 11)</t>
  </si>
  <si>
    <t>(Col 12 -Col. 10)</t>
  </si>
  <si>
    <t>TABLE -7A</t>
  </si>
  <si>
    <t>(i)BIRTH RATE (BR)</t>
  </si>
  <si>
    <t>Continued on next page……..</t>
  </si>
  <si>
    <t>( In Rs.)</t>
  </si>
  <si>
    <t>Actuals/ LE</t>
  </si>
  <si>
    <t>Note: State's Own Resources include BCR, Contribution of State Public Enterprises(SEB &amp; SRTC),State Provident Funds,MCR,Loans against Small Savings,Bonds/Debentures,SLR based Market Borrowings,Negotiated Loans and Opening Balances.</t>
  </si>
  <si>
    <t>Rate of Growth (91-2001)</t>
  </si>
  <si>
    <t>Average Percent Share (BR+IMR)</t>
  </si>
  <si>
    <t xml:space="preserve">   % Share (IMR)</t>
  </si>
  <si>
    <t>% Share (BR)</t>
  </si>
  <si>
    <t>(ii)  INFANT MORTALITY RATE (IMR)</t>
  </si>
  <si>
    <t xml:space="preserve">  Total Allocation of NCA</t>
  </si>
  <si>
    <t>TABLE 11</t>
  </si>
  <si>
    <t>PERCENTAGE DISTRIBUTION OF NORMAL CENTRAL ASSISTANCE ( AS PER GADGIL FORMULA)</t>
  </si>
  <si>
    <t>TOTAL-A</t>
  </si>
  <si>
    <t>TOTAL-B</t>
  </si>
  <si>
    <t xml:space="preserve">SPECIAL CATEGORY  STATES(SCS)  </t>
  </si>
  <si>
    <t>NON SPECIAL CATEGORY STATES(NSCS)</t>
  </si>
  <si>
    <t>Total Amount of NCA</t>
  </si>
  <si>
    <t xml:space="preserve">ANDHRA PRADESH </t>
  </si>
  <si>
    <t>Weighted  Distance(3 x 4)</t>
  </si>
  <si>
    <t>NB: For Goa, and Punjab the least differential within other states (viz. Maharashtra is taken).</t>
  </si>
  <si>
    <t>2005-06</t>
  </si>
  <si>
    <t>Amount Distribution</t>
  </si>
  <si>
    <t>Total (1 to 11)</t>
  </si>
  <si>
    <t>70% for NSCS</t>
  </si>
  <si>
    <t>30% for SCS</t>
  </si>
  <si>
    <t>2006-07</t>
  </si>
  <si>
    <t>#  Per Capita National Average (with 1% band).</t>
  </si>
  <si>
    <t>B.R.(2003)</t>
  </si>
  <si>
    <t xml:space="preserve">  IMR (2003)</t>
  </si>
  <si>
    <r>
      <t>A. Ref. Col.(3) &amp; Col. (5)States which have surpassed the targets of Birth Rate</t>
    </r>
    <r>
      <rPr>
        <b/>
        <sz val="12"/>
        <rFont val="Arial"/>
        <family val="2"/>
      </rPr>
      <t>(Andhra Pradesh, Goa,Kerala,Maharashtra,Punjab, Tamil Nadu and West Bengal</t>
    </r>
    <r>
      <rPr>
        <sz val="12"/>
        <rFont val="Arial"/>
        <family val="2"/>
      </rPr>
      <t>) are assigned the value of "zero" under Desired/Actual performance.Hence their share in NCA under this criteria is same.</t>
    </r>
  </si>
  <si>
    <r>
      <t xml:space="preserve">A. Ref. Col.(10) &amp; Col. (12) States which have surpassed the targets of IMR( </t>
    </r>
    <r>
      <rPr>
        <b/>
        <sz val="12"/>
        <rFont val="Arial"/>
        <family val="2"/>
      </rPr>
      <t>Goa,Kerala, Maharashtra and Tamil Nadu</t>
    </r>
    <r>
      <rPr>
        <sz val="12"/>
        <rFont val="Arial"/>
        <family val="2"/>
      </rPr>
      <t>) are assigned the value of "zero" under Desired/Actual performance.Hence their share in NCA under this criterion is same.</t>
    </r>
  </si>
  <si>
    <t>ALLOCATION OF NORMAL CENTRAL ASSISTANCE(NCA) FOR NSCS FROM DISTRIBUTABLE AMOUNT OF RS 10,000 CRORE</t>
  </si>
  <si>
    <t>2007-08</t>
  </si>
  <si>
    <t>B.R.(2004)</t>
  </si>
  <si>
    <t xml:space="preserve">  IMR (2004)</t>
  </si>
  <si>
    <t>2004-05</t>
  </si>
  <si>
    <t xml:space="preserve">2003-04 </t>
  </si>
  <si>
    <t>Pre-Actuals</t>
  </si>
  <si>
    <t>Andhra Pradesh</t>
  </si>
  <si>
    <t>Bihar</t>
  </si>
  <si>
    <t>Chattisgarh</t>
  </si>
  <si>
    <t>Goa</t>
  </si>
  <si>
    <t>Gujarat</t>
  </si>
  <si>
    <t>Haryana</t>
  </si>
  <si>
    <t>Karnataka</t>
  </si>
  <si>
    <t>Kerala</t>
  </si>
  <si>
    <t>Madhya Pradesh</t>
  </si>
  <si>
    <t>Maharashtra</t>
  </si>
  <si>
    <t>Orissa</t>
  </si>
  <si>
    <t>Punjab</t>
  </si>
  <si>
    <t>Rajasthan</t>
  </si>
  <si>
    <t>Tamil Nadu</t>
  </si>
  <si>
    <t>U.P.</t>
  </si>
  <si>
    <t>West Bengal</t>
  </si>
  <si>
    <t>STATES' OWN TAX RECEIPTS FOR NON SPECIAL CATEGORY STATES(2001-2002 TO 2003-04)</t>
  </si>
  <si>
    <t>RE</t>
  </si>
  <si>
    <t>STATES' OWN RESOURCES (2001-02  to 2005-06)</t>
  </si>
  <si>
    <t>Actuals/PA/RE</t>
  </si>
  <si>
    <t>States' Own resources                          ( 2001-2006 )</t>
  </si>
  <si>
    <t>Distance  from Highest Deterioration ( Orissa )</t>
  </si>
  <si>
    <t>(Col. 2 -21 / 7)</t>
  </si>
  <si>
    <r>
      <t>C.Ref Col.(7)  State with the lowest performing state( i.e.</t>
    </r>
    <r>
      <rPr>
        <b/>
        <sz val="12"/>
        <rFont val="Arial"/>
        <family val="2"/>
      </rPr>
      <t xml:space="preserve"> Chattisgarh </t>
    </r>
    <r>
      <rPr>
        <sz val="12"/>
        <rFont val="Arial"/>
        <family val="2"/>
      </rPr>
      <t>) is assigned the weight of second lowest performing state( i.e.Uttar Pradesh ).</t>
    </r>
  </si>
  <si>
    <r>
      <t xml:space="preserve">B.Ref. Col.(7) - States which have surpassed the target of BR  are assigned the weight of the next best performing state which has not yet reached the target( i.e. </t>
    </r>
    <r>
      <rPr>
        <b/>
        <sz val="12"/>
        <rFont val="Arial"/>
        <family val="2"/>
      </rPr>
      <t>Karnataka).</t>
    </r>
  </si>
  <si>
    <t>(-6.14 - Col.13)</t>
  </si>
  <si>
    <t>Release/Utilisation 2004-05</t>
  </si>
  <si>
    <t>Distance from lowest Peforming( Chattisgarh  -3.25 )</t>
  </si>
  <si>
    <t>(-3.25 - Col.6)</t>
  </si>
  <si>
    <t>Desired Performance(45) in 2007</t>
  </si>
  <si>
    <t>Desired Performance(21)  in 2007</t>
  </si>
  <si>
    <t>(Col. 9 -45 )</t>
  </si>
  <si>
    <t xml:space="preserve">  Distance from lowest performing ( Madhya Pradesh  -6.25 )</t>
  </si>
  <si>
    <r>
      <t>B.Ref. Col.(14) - States which have surpassed the target of IMR  are assigned the weight of the next best performing state which has not yet reached the target(i.e</t>
    </r>
    <r>
      <rPr>
        <b/>
        <sz val="12"/>
        <rFont val="Arial"/>
        <family val="2"/>
      </rPr>
      <t>.West Bengal )</t>
    </r>
    <r>
      <rPr>
        <sz val="12"/>
        <rFont val="Arial"/>
        <family val="2"/>
      </rPr>
      <t>.</t>
    </r>
  </si>
  <si>
    <r>
      <t xml:space="preserve">C.Ref Col.(14)  State with the lowest performing state(I.e.Madhya Pradesh) is assigned the weight of second lowest performing state(I.e. Haryana </t>
    </r>
    <r>
      <rPr>
        <b/>
        <sz val="12"/>
        <rFont val="Arial"/>
        <family val="2"/>
      </rPr>
      <t>)</t>
    </r>
    <r>
      <rPr>
        <sz val="12"/>
        <rFont val="Arial"/>
        <family val="2"/>
      </rPr>
      <t>.</t>
    </r>
  </si>
  <si>
    <t>Avg(Col.8+Col. 15)</t>
  </si>
  <si>
    <t>2003-04</t>
  </si>
  <si>
    <t>Distance from Punjab (28744)</t>
  </si>
  <si>
    <t>Area declared surplus  as on 30.06.2006 (In Acres)</t>
  </si>
  <si>
    <t>Average      (2001-2004)</t>
  </si>
  <si>
    <t>Average       2001-2004</t>
  </si>
  <si>
    <t>COMPARABLE PER CAPITA NET STATE DOMESTIC PRODUCT (NSDP)(2001-02 TO 2003-04)</t>
  </si>
  <si>
    <t>17829  #</t>
  </si>
  <si>
    <t>* Below National Average States( 8 states).</t>
  </si>
  <si>
    <t>Average Per Capita   (Rs.)  (2001-04)</t>
  </si>
  <si>
    <t xml:space="preserve">INTER STATE ALLOCATION OF NORMAL CENTRAL ASSISTANCE (NCA)  FOR NON SPECIAL CATEGORY STATES - GADGIL- MUKHERJEE FORMULA </t>
  </si>
  <si>
    <t>STATES OWN TAX REVENUE  (Rs lakhs)</t>
  </si>
  <si>
    <t>GSDP-Comparable Estimates of State Domestic Product(Final)(1999 - 2000 series) - CSO</t>
  </si>
  <si>
    <t>AP Allocation 2004-05</t>
  </si>
  <si>
    <t>Population Estimates (lakhs) **</t>
  </si>
  <si>
    <t>Average Per Capita Tax Effort (5/9)  (IN RS.)</t>
  </si>
  <si>
    <t>Tax Effort as % of Per Capita NSDP (2/3)</t>
  </si>
  <si>
    <t>Average Per Capita Tax Effort (2001-04)</t>
  </si>
  <si>
    <t>Average Per Capita  NSDP     (2001-04)</t>
  </si>
  <si>
    <t>Comparable figures for 2006-07</t>
  </si>
  <si>
    <t>Total (Rs crores)</t>
  </si>
  <si>
    <t>+ 7.86</t>
  </si>
  <si>
    <t>+ 36.10</t>
  </si>
  <si>
    <r>
      <t>%</t>
    </r>
    <r>
      <rPr>
        <sz val="12"/>
        <rFont val="Arial"/>
        <family val="2"/>
      </rPr>
      <t xml:space="preserve"> </t>
    </r>
    <r>
      <rPr>
        <b/>
        <sz val="12"/>
        <rFont val="Arial"/>
        <family val="2"/>
      </rPr>
      <t xml:space="preserve">Increase (+) / Decrease (-) </t>
    </r>
  </si>
  <si>
    <t>Entitled</t>
  </si>
  <si>
    <t>* State with lower entitlement is compensated with additional allocation to maintain last year's level.</t>
  </si>
  <si>
    <t>2006-07(AP)</t>
  </si>
  <si>
    <t xml:space="preserve">WEST BENGAL </t>
  </si>
  <si>
    <t xml:space="preserve">ORISSA  </t>
  </si>
  <si>
    <t>GOA *</t>
  </si>
  <si>
    <t>Per Cent   Share in 2006-07</t>
  </si>
  <si>
    <t xml:space="preserve">Distributable Amount of Rs.22102.61 crore (Out of 70% of the Total Budgetary Allocation of NCA of  Rs.34135.31 crore i. e. Rs. 23894.72 crore)  for NSCSs </t>
  </si>
  <si>
    <t>Variation over     2006-07 (AP)    (Col.4-Col.2)</t>
  </si>
  <si>
    <t>Per Cent   Share in 2007-08</t>
  </si>
  <si>
    <t>Growth over 2006-07 (%)</t>
  </si>
  <si>
    <t>2007-08 (AP)</t>
  </si>
  <si>
    <t>PROPOSED  ALLOCATION OF NORMAL CENTRAL ASSISTANCE (NCA) TO STATES AS PER GADGIL FORMULA -  2007-08 (AP)</t>
  </si>
  <si>
    <t>Increase(+) / Decrease (-) in 2007-08 over 2006-07</t>
  </si>
  <si>
    <t xml:space="preserve">% Increase (+) / Decrease (-) </t>
  </si>
  <si>
    <t>Amount (Rs crores)</t>
  </si>
  <si>
    <r>
      <t xml:space="preserve">Note : To estimate Entitlement of NCA  for 2007-08 (AP), a step-up of 10% is given to the total NCA of States for 2006-07 (AP), which works out to Rs. 34135.31 crore, out of which as per Gadgil Formula, 30% has been provided to Special Category States(SCS), (i.e. Rs. 10240.59 crore).The balance 70% is provided to Non  Special Category States (NSCS) ( i.e. Rs. 23894.72 crore).The SCS have been uniformly given a step up of 10% over last year's  level. The share of all NSCS has been worked out on the basis of Gadgil Formula.The entitlement for all the NSCS (except </t>
    </r>
    <r>
      <rPr>
        <b/>
        <sz val="12"/>
        <rFont val="Arial"/>
        <family val="2"/>
      </rPr>
      <t>Goa) i</t>
    </r>
    <r>
      <rPr>
        <sz val="12"/>
        <rFont val="Arial"/>
        <family val="2"/>
      </rPr>
      <t>s higher  than  2006-07 level. (The total resource requirement to maintain 2006-07 level is Rs. 1.56 crore for the loosing state (Goa).Thus, the balance total unallocated amount for ACA  for Special problems for all states  during the year will be Rs.2333.90 crore (i.e., Rs. 543.35 crore for SCS and Rs. 1790.55 crore for NSCS).</t>
    </r>
  </si>
  <si>
    <t>Addl. Central Assistance</t>
  </si>
  <si>
    <t>Allocation of Normal Central Assistance</t>
  </si>
  <si>
    <t>REVISED</t>
  </si>
  <si>
    <t>Dated :18-01-2007</t>
  </si>
  <si>
    <t>FINAL</t>
  </si>
  <si>
    <t>APPROVED  ALLOCATION OF NORMAL CENTRAL ASSISTANCE (NCA) TO STATES AS PER GADGIL FORMULA -  2007-08 (AP)</t>
  </si>
  <si>
    <t>Approved</t>
  </si>
  <si>
    <t>Loans</t>
  </si>
  <si>
    <t xml:space="preserve">Grants  </t>
  </si>
  <si>
    <t>(Col. 2 -21 /4)</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</si>
</sst>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00_)"/>
    <numFmt numFmtId="166" formatCode="0_)"/>
    <numFmt numFmtId="167" formatCode="0.0"/>
    <numFmt numFmtId="168" formatCode="0.000"/>
    <numFmt numFmtId="169" formatCode="0.0_)"/>
    <numFmt numFmtId="170" formatCode="0.00;[Red]0.00"/>
    <numFmt numFmtId="171" formatCode="\(0\)"/>
    <numFmt numFmtId="172" formatCode="0.000000000000"/>
    <numFmt numFmtId="173" formatCode="_(* #,##0_);_(* \(#,##0\);_(* &quot;-&quot;??_);_(@_)"/>
    <numFmt numFmtId="174" formatCode="_(* #,##0.0_);_(* \(#,##0.0\);_(* &quot;-&quot;??_);_(@_)"/>
    <numFmt numFmtId="175" formatCode="0.00000000"/>
    <numFmt numFmtId="176" formatCode="0.0000000"/>
    <numFmt numFmtId="177" formatCode="0.000000"/>
    <numFmt numFmtId="178" formatCode="0.00000"/>
    <numFmt numFmtId="179" formatCode="0.00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Rs.&quot;#,##0;\-&quot;Rs.&quot;#,##0"/>
    <numFmt numFmtId="189" formatCode="&quot;Rs.&quot;#,##0;[Red]\-&quot;Rs.&quot;#,##0"/>
    <numFmt numFmtId="190" formatCode="&quot;Rs.&quot;#,##0.00;\-&quot;Rs.&quot;#,##0.00"/>
    <numFmt numFmtId="191" formatCode="&quot;Rs.&quot;#,##0.00;[Red]\-&quot;Rs.&quot;#,##0.00"/>
    <numFmt numFmtId="192" formatCode="_-&quot;Rs.&quot;* #,##0_-;\-&quot;Rs.&quot;* #,##0_-;_-&quot;Rs.&quot;* &quot;-&quot;_-;_-@_-"/>
    <numFmt numFmtId="193" formatCode="_-&quot;Rs.&quot;* #,##0.00_-;\-&quot;Rs.&quot;* #,##0.00_-;_-&quot;Rs.&quot;* &quot;-&quot;??_-;_-@_-"/>
    <numFmt numFmtId="194" formatCode="\(0.##\)"/>
    <numFmt numFmtId="195" formatCode="\(0.###\)"/>
    <numFmt numFmtId="196" formatCode="\(0.####\)"/>
    <numFmt numFmtId="197" formatCode="\(0.#####\)"/>
    <numFmt numFmtId="198" formatCode="\(0.00\)"/>
    <numFmt numFmtId="199" formatCode="\(#.##\)"/>
    <numFmt numFmtId="200" formatCode="\(#.00\)"/>
    <numFmt numFmtId="201" formatCode="\(#,##0.00\)"/>
    <numFmt numFmtId="202" formatCode="\(#.###\)"/>
    <numFmt numFmtId="203" formatCode="\(#.####\)"/>
    <numFmt numFmtId="204" formatCode="\(0.000\)"/>
    <numFmt numFmtId="205" formatCode="\(0.0000\)"/>
    <numFmt numFmtId="206" formatCode="0.000000000"/>
    <numFmt numFmtId="207" formatCode="0.0000000000"/>
    <numFmt numFmtId="208" formatCode="0.0000_)"/>
    <numFmt numFmtId="209" formatCode="0.00000_)"/>
    <numFmt numFmtId="210" formatCode="0.000000_)"/>
    <numFmt numFmtId="211" formatCode="0.00000000000"/>
    <numFmt numFmtId="212" formatCode="\(0.0\)"/>
    <numFmt numFmtId="213" formatCode="0.0%"/>
    <numFmt numFmtId="214" formatCode="#,##0.0"/>
    <numFmt numFmtId="215" formatCode="0.0000000000000000"/>
    <numFmt numFmtId="216" formatCode="0.00000000000000000"/>
    <numFmt numFmtId="217" formatCode="0.000000000000000000"/>
    <numFmt numFmtId="218" formatCode="0.0000000000000000000"/>
    <numFmt numFmtId="219" formatCode="0.00000000000000000000"/>
    <numFmt numFmtId="220" formatCode="0.000000000000000000000"/>
    <numFmt numFmtId="221" formatCode="0.0000000000000000000000"/>
    <numFmt numFmtId="222" formatCode="0.00000000000000000000000"/>
    <numFmt numFmtId="223" formatCode="0.000000000000000000000000"/>
    <numFmt numFmtId="224" formatCode="0.000000000000000"/>
    <numFmt numFmtId="225" formatCode="0.00000000000000"/>
    <numFmt numFmtId="226" formatCode="0.0000000000000"/>
  </numFmts>
  <fonts count="71">
    <font>
      <sz val="10"/>
      <name val="Courier"/>
      <family val="0"/>
    </font>
    <font>
      <sz val="10"/>
      <name val="Arial"/>
      <family val="0"/>
    </font>
    <font>
      <u val="single"/>
      <sz val="10"/>
      <color indexed="12"/>
      <name val="Courier"/>
      <family val="0"/>
    </font>
    <font>
      <u val="single"/>
      <sz val="10"/>
      <color indexed="36"/>
      <name val="Courier"/>
      <family val="0"/>
    </font>
    <font>
      <b/>
      <sz val="10"/>
      <name val="Courier"/>
      <family val="3"/>
    </font>
    <font>
      <b/>
      <sz val="12"/>
      <name val="Courier"/>
      <family val="3"/>
    </font>
    <font>
      <b/>
      <sz val="10"/>
      <name val="Arial"/>
      <family val="2"/>
    </font>
    <font>
      <b/>
      <u val="single"/>
      <sz val="10"/>
      <name val="Arial"/>
      <family val="2"/>
    </font>
    <font>
      <sz val="12"/>
      <name val="Arial"/>
      <family val="2"/>
    </font>
    <font>
      <b/>
      <sz val="12"/>
      <name val="Arial"/>
      <family val="2"/>
    </font>
    <font>
      <b/>
      <sz val="12"/>
      <color indexed="10"/>
      <name val="Arial"/>
      <family val="2"/>
    </font>
    <font>
      <b/>
      <u val="single"/>
      <sz val="12"/>
      <color indexed="10"/>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sz val="12"/>
      <color indexed="14"/>
      <name val="Arial"/>
      <family val="2"/>
    </font>
    <font>
      <sz val="12"/>
      <name val="Courier"/>
      <family val="0"/>
    </font>
    <font>
      <sz val="12"/>
      <color indexed="51"/>
      <name val="Courier"/>
      <family val="3"/>
    </font>
    <font>
      <sz val="14"/>
      <name val="Courier"/>
      <family val="0"/>
    </font>
    <font>
      <sz val="14"/>
      <name val="Arial"/>
      <family val="2"/>
    </font>
    <font>
      <b/>
      <sz val="14"/>
      <name val="Courier"/>
      <family val="0"/>
    </font>
    <font>
      <b/>
      <sz val="11"/>
      <name val="Arial"/>
      <family val="2"/>
    </font>
    <font>
      <sz val="12"/>
      <name val="Times New Roman"/>
      <family val="1"/>
    </font>
    <font>
      <sz val="10"/>
      <name val="Times New Roman"/>
      <family val="1"/>
    </font>
    <font>
      <b/>
      <u val="single"/>
      <sz val="12"/>
      <color indexed="10"/>
      <name val="Times New Roman"/>
      <family val="1"/>
    </font>
    <font>
      <b/>
      <sz val="12"/>
      <color indexed="10"/>
      <name val="Times New Roman"/>
      <family val="1"/>
    </font>
    <font>
      <sz val="12"/>
      <color indexed="10"/>
      <name val="Times New Roman"/>
      <family val="1"/>
    </font>
    <font>
      <b/>
      <sz val="14"/>
      <color indexed="10"/>
      <name val="Arial"/>
      <family val="2"/>
    </font>
    <font>
      <b/>
      <sz val="12"/>
      <name val="Times New Roman"/>
      <family val="1"/>
    </font>
    <font>
      <sz val="10"/>
      <color indexed="8"/>
      <name val="Courier"/>
      <family val="0"/>
    </font>
    <font>
      <sz val="12"/>
      <color indexed="8"/>
      <name val="Arial"/>
      <family val="2"/>
    </font>
    <font>
      <b/>
      <u val="single"/>
      <sz val="14"/>
      <color indexed="10"/>
      <name val="Arial"/>
      <family val="2"/>
    </font>
    <font>
      <b/>
      <sz val="14"/>
      <name val="Arial"/>
      <family val="2"/>
    </font>
    <font>
      <b/>
      <u val="single"/>
      <sz val="14"/>
      <name val="Arial"/>
      <family val="2"/>
    </font>
    <font>
      <b/>
      <sz val="16"/>
      <name val="Arial"/>
      <family val="2"/>
    </font>
    <font>
      <sz val="11"/>
      <name val="Arial"/>
      <family val="2"/>
    </font>
    <font>
      <b/>
      <u val="single"/>
      <sz val="16"/>
      <name val="Arial"/>
      <family val="2"/>
    </font>
    <font>
      <b/>
      <sz val="16"/>
      <color indexed="10"/>
      <name val="Arial"/>
      <family val="2"/>
    </font>
    <font>
      <sz val="16"/>
      <color indexed="14"/>
      <name val="Arial"/>
      <family val="2"/>
    </font>
    <font>
      <sz val="16"/>
      <name val="Arial"/>
      <family val="2"/>
    </font>
    <font>
      <sz val="16"/>
      <color indexed="10"/>
      <name val="Arial"/>
      <family val="2"/>
    </font>
    <font>
      <b/>
      <u val="single"/>
      <sz val="14"/>
      <color indexed="14"/>
      <name val="Arial"/>
      <family val="2"/>
    </font>
    <font>
      <sz val="11"/>
      <color indexed="63"/>
      <name val="Arial"/>
      <family val="2"/>
    </font>
    <font>
      <sz val="11"/>
      <color indexed="8"/>
      <name val="Arial"/>
      <family val="2"/>
    </font>
    <font>
      <b/>
      <u val="single"/>
      <sz val="11"/>
      <color indexed="10"/>
      <name val="Arial"/>
      <family val="2"/>
    </font>
    <font>
      <b/>
      <u val="single"/>
      <sz val="12"/>
      <color indexed="12"/>
      <name val="Arial"/>
      <family val="2"/>
    </font>
    <font>
      <sz val="10"/>
      <color indexed="12"/>
      <name val="Arial"/>
      <family val="2"/>
    </font>
    <font>
      <b/>
      <sz val="12"/>
      <color indexed="8"/>
      <name val="Times New Roman"/>
      <family val="1"/>
    </font>
    <font>
      <b/>
      <sz val="12"/>
      <color indexed="14"/>
      <name val="Arial"/>
      <family val="2"/>
    </font>
    <font>
      <b/>
      <u val="single"/>
      <sz val="12"/>
      <color indexed="14"/>
      <name val="Arial"/>
      <family val="2"/>
    </font>
    <font>
      <sz val="10"/>
      <color indexed="9"/>
      <name val="Courier"/>
      <family val="0"/>
    </font>
    <font>
      <sz val="12"/>
      <color indexed="8"/>
      <name val="Courier"/>
      <family val="0"/>
    </font>
    <font>
      <sz val="15"/>
      <name val="Courier"/>
      <family val="0"/>
    </font>
    <font>
      <sz val="15"/>
      <color indexed="8"/>
      <name val="Courier"/>
      <family val="0"/>
    </font>
    <font>
      <b/>
      <sz val="15"/>
      <color indexed="10"/>
      <name val="Arial"/>
      <family val="2"/>
    </font>
    <font>
      <sz val="14"/>
      <color indexed="9"/>
      <name val="Arial"/>
      <family val="2"/>
    </font>
    <font>
      <b/>
      <sz val="14"/>
      <color indexed="9"/>
      <name val="Arial"/>
      <family val="2"/>
    </font>
    <font>
      <b/>
      <sz val="12"/>
      <color indexed="8"/>
      <name val="Bookman Old Style"/>
      <family val="1"/>
    </font>
    <font>
      <b/>
      <i/>
      <sz val="10"/>
      <name val="Arial"/>
      <family val="2"/>
    </font>
    <font>
      <b/>
      <i/>
      <sz val="12"/>
      <name val="Arial"/>
      <family val="2"/>
    </font>
    <font>
      <b/>
      <sz val="12"/>
      <color indexed="8"/>
      <name val="Arial"/>
      <family val="2"/>
    </font>
    <font>
      <sz val="11"/>
      <color indexed="9"/>
      <name val="Arial"/>
      <family val="2"/>
    </font>
    <font>
      <b/>
      <sz val="14"/>
      <color indexed="8"/>
      <name val="Arial"/>
      <family val="2"/>
    </font>
    <font>
      <sz val="14"/>
      <color indexed="8"/>
      <name val="Arial"/>
      <family val="2"/>
    </font>
    <font>
      <sz val="14"/>
      <color indexed="10"/>
      <name val="Arial"/>
      <family val="2"/>
    </font>
    <font>
      <b/>
      <sz val="9"/>
      <name val="Arial"/>
      <family val="2"/>
    </font>
    <font>
      <sz val="14"/>
      <color indexed="14"/>
      <name val="Arial"/>
      <family val="2"/>
    </font>
    <font>
      <b/>
      <sz val="14"/>
      <color indexed="45"/>
      <name val="Arial"/>
      <family val="2"/>
    </font>
    <font>
      <u val="single"/>
      <sz val="12"/>
      <name val="Courier"/>
      <family val="3"/>
    </font>
    <font>
      <sz val="11"/>
      <color indexed="10"/>
      <name val="Arial"/>
      <family val="2"/>
    </font>
  </fonts>
  <fills count="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50"/>
        <bgColor indexed="64"/>
      </patternFill>
    </fill>
    <fill>
      <patternFill patternType="solid">
        <fgColor indexed="43"/>
        <bgColor indexed="64"/>
      </patternFill>
    </fill>
  </fills>
  <borders count="23">
    <border>
      <left/>
      <right/>
      <top/>
      <bottom/>
      <diagonal/>
    </border>
    <border>
      <left style="thin"/>
      <right style="thin"/>
      <top style="thin"/>
      <bottom style="thin"/>
    </border>
    <border>
      <left>
        <color indexed="63"/>
      </left>
      <right>
        <color indexed="63"/>
      </right>
      <top style="thin"/>
      <bottom style="thin"/>
    </border>
    <border>
      <left style="hair"/>
      <right style="hair"/>
      <top style="hair"/>
      <bottom style="hair"/>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style="hair"/>
      <top style="hair"/>
      <bottom style="hair"/>
    </border>
    <border>
      <left style="thin"/>
      <right style="thin"/>
      <top>
        <color indexed="63"/>
      </top>
      <bottom>
        <color indexed="63"/>
      </bottom>
    </border>
    <border>
      <left style="dotted"/>
      <right style="thin"/>
      <top style="dotted"/>
      <bottom style="dotted"/>
    </border>
    <border>
      <left style="thin"/>
      <right style="dotted"/>
      <top style="dotted"/>
      <bottom style="thin"/>
    </border>
    <border>
      <left style="dotted"/>
      <right style="thin"/>
      <top style="dotted"/>
      <bottom style="thin"/>
    </border>
    <border>
      <left style="thin"/>
      <right style="dotted"/>
      <top style="dotted"/>
      <bottom style="dotted"/>
    </border>
    <border>
      <left style="dotted"/>
      <right style="dotted"/>
      <top style="dotted"/>
      <bottom style="dotted"/>
    </border>
    <border>
      <left style="thin"/>
      <right style="dotted"/>
      <top>
        <color indexed="63"/>
      </top>
      <bottom style="dotted"/>
    </border>
    <border>
      <left style="dotted"/>
      <right style="dotted"/>
      <top>
        <color indexed="63"/>
      </top>
      <bottom style="dotted"/>
    </border>
    <border>
      <left style="dotted"/>
      <right style="thin"/>
      <top>
        <color indexed="63"/>
      </top>
      <bottom style="dotted"/>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cellStyleXfs>
  <cellXfs count="540">
    <xf numFmtId="0" fontId="0" fillId="0" borderId="0" xfId="0" applyAlignment="1">
      <alignment/>
    </xf>
    <xf numFmtId="0" fontId="1" fillId="0" borderId="0" xfId="0" applyFont="1" applyBorder="1" applyAlignment="1">
      <alignment/>
    </xf>
    <xf numFmtId="0" fontId="1" fillId="0" borderId="1" xfId="0" applyFont="1" applyBorder="1" applyAlignment="1">
      <alignment horizontal="center"/>
    </xf>
    <xf numFmtId="0" fontId="1" fillId="0" borderId="0" xfId="0" applyFont="1" applyAlignment="1">
      <alignment/>
    </xf>
    <xf numFmtId="0" fontId="1" fillId="0" borderId="0" xfId="0" applyFont="1" applyAlignment="1">
      <alignment horizontal="center"/>
    </xf>
    <xf numFmtId="0" fontId="1" fillId="0" borderId="1" xfId="0" applyFont="1" applyBorder="1" applyAlignment="1">
      <alignment horizontal="center" wrapText="1"/>
    </xf>
    <xf numFmtId="165" fontId="1" fillId="0" borderId="0" xfId="0" applyNumberFormat="1" applyFont="1" applyAlignment="1" applyProtection="1">
      <alignment/>
      <protection/>
    </xf>
    <xf numFmtId="0" fontId="1" fillId="0" borderId="1" xfId="0" applyFont="1" applyBorder="1" applyAlignment="1">
      <alignment/>
    </xf>
    <xf numFmtId="164" fontId="1" fillId="0" borderId="0" xfId="0" applyNumberFormat="1" applyFont="1" applyBorder="1" applyAlignment="1" applyProtection="1">
      <alignment/>
      <protection/>
    </xf>
    <xf numFmtId="0" fontId="1" fillId="0" borderId="2" xfId="0" applyFont="1" applyBorder="1" applyAlignment="1">
      <alignment/>
    </xf>
    <xf numFmtId="0" fontId="0" fillId="0" borderId="3" xfId="0" applyBorder="1" applyAlignment="1">
      <alignment/>
    </xf>
    <xf numFmtId="164" fontId="1" fillId="0" borderId="1" xfId="0" applyNumberFormat="1" applyFont="1" applyBorder="1" applyAlignment="1" applyProtection="1">
      <alignment horizontal="left"/>
      <protection/>
    </xf>
    <xf numFmtId="0" fontId="1" fillId="0" borderId="1" xfId="0" applyFont="1" applyBorder="1" applyAlignment="1" applyProtection="1">
      <alignment horizontal="center"/>
      <protection/>
    </xf>
    <xf numFmtId="164" fontId="9" fillId="0" borderId="2" xfId="0" applyNumberFormat="1" applyFont="1" applyBorder="1" applyAlignment="1" applyProtection="1">
      <alignment horizontal="center" vertical="top"/>
      <protection/>
    </xf>
    <xf numFmtId="164" fontId="8" fillId="0" borderId="0" xfId="0" applyNumberFormat="1" applyFont="1" applyAlignment="1" applyProtection="1">
      <alignment/>
      <protection/>
    </xf>
    <xf numFmtId="0" fontId="9" fillId="0" borderId="0" xfId="0" applyFont="1" applyAlignment="1">
      <alignment/>
    </xf>
    <xf numFmtId="0" fontId="8" fillId="0" borderId="0" xfId="0" applyFont="1" applyAlignment="1">
      <alignment/>
    </xf>
    <xf numFmtId="164" fontId="10" fillId="0" borderId="0" xfId="0" applyNumberFormat="1" applyFont="1" applyAlignment="1" applyProtection="1">
      <alignment/>
      <protection/>
    </xf>
    <xf numFmtId="0" fontId="8" fillId="0" borderId="2" xfId="0" applyFont="1" applyBorder="1" applyAlignment="1" applyProtection="1">
      <alignment horizontal="center"/>
      <protection/>
    </xf>
    <xf numFmtId="164" fontId="8" fillId="0" borderId="0" xfId="0" applyNumberFormat="1" applyFont="1" applyAlignment="1" applyProtection="1">
      <alignment horizontal="left"/>
      <protection/>
    </xf>
    <xf numFmtId="0" fontId="8" fillId="0" borderId="0" xfId="0" applyFont="1" applyAlignment="1" applyProtection="1">
      <alignment horizontal="left"/>
      <protection/>
    </xf>
    <xf numFmtId="0" fontId="8" fillId="0" borderId="2" xfId="0" applyFont="1" applyBorder="1" applyAlignment="1">
      <alignment/>
    </xf>
    <xf numFmtId="164" fontId="1" fillId="0" borderId="0" xfId="0" applyNumberFormat="1" applyFont="1" applyAlignment="1" applyProtection="1">
      <alignment/>
      <protection/>
    </xf>
    <xf numFmtId="164" fontId="1" fillId="0" borderId="0" xfId="0" applyNumberFormat="1" applyFont="1" applyAlignment="1" applyProtection="1">
      <alignment horizontal="center"/>
      <protection/>
    </xf>
    <xf numFmtId="165" fontId="10" fillId="0" borderId="0" xfId="0" applyNumberFormat="1" applyFont="1" applyAlignment="1" applyProtection="1">
      <alignment/>
      <protection/>
    </xf>
    <xf numFmtId="164" fontId="8" fillId="0" borderId="2" xfId="0" applyNumberFormat="1" applyFont="1" applyBorder="1" applyAlignment="1" applyProtection="1">
      <alignment/>
      <protection/>
    </xf>
    <xf numFmtId="0" fontId="6" fillId="0" borderId="2" xfId="0" applyFont="1" applyBorder="1" applyAlignment="1">
      <alignment horizontal="center" wrapText="1"/>
    </xf>
    <xf numFmtId="0" fontId="6" fillId="0" borderId="2" xfId="0" applyFont="1" applyBorder="1" applyAlignment="1">
      <alignment horizontal="center" vertical="center" wrapText="1"/>
    </xf>
    <xf numFmtId="164" fontId="1" fillId="0" borderId="0" xfId="0" applyNumberFormat="1" applyFont="1" applyAlignment="1" applyProtection="1">
      <alignment horizontal="left"/>
      <protection/>
    </xf>
    <xf numFmtId="0" fontId="1" fillId="0" borderId="2" xfId="0" applyFont="1" applyBorder="1" applyAlignment="1" applyProtection="1">
      <alignment horizontal="center"/>
      <protection/>
    </xf>
    <xf numFmtId="166" fontId="1" fillId="0" borderId="0" xfId="0" applyNumberFormat="1" applyFont="1" applyAlignment="1" applyProtection="1">
      <alignment/>
      <protection/>
    </xf>
    <xf numFmtId="0" fontId="12" fillId="0" borderId="0" xfId="0" applyFont="1" applyAlignment="1">
      <alignment/>
    </xf>
    <xf numFmtId="0" fontId="8" fillId="0" borderId="0" xfId="0" applyFont="1" applyAlignment="1">
      <alignment vertical="center"/>
    </xf>
    <xf numFmtId="0" fontId="8" fillId="0" borderId="0" xfId="0" applyFont="1" applyAlignment="1">
      <alignment horizontal="center"/>
    </xf>
    <xf numFmtId="166" fontId="8" fillId="0" borderId="0" xfId="0" applyNumberFormat="1" applyFont="1" applyAlignment="1" applyProtection="1">
      <alignment horizontal="center"/>
      <protection/>
    </xf>
    <xf numFmtId="164" fontId="8" fillId="0" borderId="0" xfId="0" applyNumberFormat="1" applyFont="1" applyAlignment="1" applyProtection="1">
      <alignment horizontal="center"/>
      <protection/>
    </xf>
    <xf numFmtId="164" fontId="10" fillId="0" borderId="0" xfId="0" applyNumberFormat="1" applyFont="1" applyAlignment="1" applyProtection="1">
      <alignment horizontal="center"/>
      <protection/>
    </xf>
    <xf numFmtId="0" fontId="8" fillId="0" borderId="0" xfId="0" applyFont="1" applyBorder="1" applyAlignment="1">
      <alignment/>
    </xf>
    <xf numFmtId="0" fontId="8" fillId="0" borderId="0" xfId="0" applyFont="1" applyBorder="1" applyAlignment="1" applyProtection="1">
      <alignment horizontal="left"/>
      <protection/>
    </xf>
    <xf numFmtId="0" fontId="10" fillId="0" borderId="0" xfId="0" applyFont="1" applyAlignment="1">
      <alignment/>
    </xf>
    <xf numFmtId="164" fontId="6" fillId="0" borderId="0" xfId="0" applyNumberFormat="1" applyFont="1" applyBorder="1" applyAlignment="1" applyProtection="1">
      <alignment/>
      <protection/>
    </xf>
    <xf numFmtId="164" fontId="9" fillId="0" borderId="0" xfId="0" applyNumberFormat="1" applyFont="1" applyBorder="1" applyAlignment="1" applyProtection="1">
      <alignment/>
      <protection/>
    </xf>
    <xf numFmtId="165" fontId="6" fillId="0" borderId="0" xfId="0" applyNumberFormat="1" applyFont="1" applyBorder="1" applyAlignment="1" applyProtection="1">
      <alignment/>
      <protection/>
    </xf>
    <xf numFmtId="165" fontId="6" fillId="0" borderId="0" xfId="0" applyNumberFormat="1" applyFont="1" applyAlignment="1" applyProtection="1">
      <alignment/>
      <protection/>
    </xf>
    <xf numFmtId="165" fontId="1" fillId="0" borderId="0" xfId="0" applyNumberFormat="1" applyFont="1" applyBorder="1" applyAlignment="1" applyProtection="1">
      <alignment/>
      <protection/>
    </xf>
    <xf numFmtId="164" fontId="8" fillId="0" borderId="2" xfId="0" applyNumberFormat="1" applyFont="1" applyBorder="1" applyAlignment="1" applyProtection="1">
      <alignment horizontal="center"/>
      <protection/>
    </xf>
    <xf numFmtId="0" fontId="8" fillId="0" borderId="0" xfId="0" applyFont="1" applyAlignment="1">
      <alignment horizontal="center" vertical="center"/>
    </xf>
    <xf numFmtId="164" fontId="8" fillId="0" borderId="0" xfId="0" applyNumberFormat="1" applyFont="1" applyAlignment="1" applyProtection="1">
      <alignment horizontal="center" vertical="center"/>
      <protection/>
    </xf>
    <xf numFmtId="164" fontId="9" fillId="0" borderId="0" xfId="0" applyNumberFormat="1" applyFont="1" applyAlignment="1" applyProtection="1">
      <alignment/>
      <protection/>
    </xf>
    <xf numFmtId="0" fontId="8" fillId="0" borderId="4" xfId="0" applyFont="1" applyBorder="1" applyAlignment="1">
      <alignment/>
    </xf>
    <xf numFmtId="164" fontId="8" fillId="0" borderId="4" xfId="0" applyNumberFormat="1" applyFont="1" applyBorder="1" applyAlignment="1" applyProtection="1">
      <alignment horizontal="left"/>
      <protection/>
    </xf>
    <xf numFmtId="164" fontId="8" fillId="0" borderId="4" xfId="0" applyNumberFormat="1" applyFont="1" applyBorder="1" applyAlignment="1" applyProtection="1">
      <alignment/>
      <protection/>
    </xf>
    <xf numFmtId="164" fontId="1" fillId="0" borderId="0" xfId="0" applyNumberFormat="1" applyFont="1" applyAlignment="1" applyProtection="1">
      <alignment horizontal="center" vertical="center"/>
      <protection/>
    </xf>
    <xf numFmtId="0" fontId="1" fillId="0" borderId="0" xfId="0" applyFont="1" applyAlignment="1">
      <alignment horizontal="center" vertical="center"/>
    </xf>
    <xf numFmtId="0" fontId="12" fillId="0" borderId="2" xfId="0" applyFont="1" applyBorder="1" applyAlignment="1" applyProtection="1">
      <alignment horizontal="center"/>
      <protection/>
    </xf>
    <xf numFmtId="0" fontId="8" fillId="0" borderId="5" xfId="0" applyFont="1" applyBorder="1" applyAlignment="1">
      <alignment/>
    </xf>
    <xf numFmtId="164" fontId="8" fillId="0" borderId="5" xfId="0" applyNumberFormat="1" applyFont="1" applyBorder="1" applyAlignment="1" applyProtection="1">
      <alignment horizontal="left"/>
      <protection/>
    </xf>
    <xf numFmtId="164" fontId="8" fillId="0" borderId="5" xfId="0" applyNumberFormat="1" applyFont="1" applyBorder="1" applyAlignment="1" applyProtection="1">
      <alignment/>
      <protection/>
    </xf>
    <xf numFmtId="0" fontId="8" fillId="0" borderId="2" xfId="0" applyFont="1" applyBorder="1" applyAlignment="1">
      <alignment horizontal="center" wrapText="1"/>
    </xf>
    <xf numFmtId="164" fontId="9" fillId="0" borderId="1" xfId="0" applyNumberFormat="1" applyFont="1" applyBorder="1" applyAlignment="1" applyProtection="1">
      <alignment horizontal="center" vertical="top" wrapText="1"/>
      <protection/>
    </xf>
    <xf numFmtId="164" fontId="1" fillId="0" borderId="0" xfId="0" applyNumberFormat="1" applyFont="1" applyAlignment="1" applyProtection="1">
      <alignment vertical="top"/>
      <protection/>
    </xf>
    <xf numFmtId="0" fontId="1" fillId="0" borderId="0" xfId="0" applyFont="1" applyAlignment="1">
      <alignment vertical="top"/>
    </xf>
    <xf numFmtId="164" fontId="8" fillId="0" borderId="0" xfId="0" applyNumberFormat="1" applyFont="1" applyFill="1" applyBorder="1" applyAlignment="1" applyProtection="1">
      <alignment horizontal="center"/>
      <protection/>
    </xf>
    <xf numFmtId="164" fontId="8" fillId="0" borderId="5" xfId="0" applyNumberFormat="1" applyFont="1" applyBorder="1" applyAlignment="1" applyProtection="1">
      <alignment horizontal="center"/>
      <protection/>
    </xf>
    <xf numFmtId="0" fontId="9" fillId="0" borderId="2" xfId="0" applyFont="1" applyBorder="1" applyAlignment="1">
      <alignment horizontal="center" vertical="top"/>
    </xf>
    <xf numFmtId="164" fontId="10" fillId="0" borderId="4" xfId="0" applyNumberFormat="1" applyFont="1" applyBorder="1" applyAlignment="1" applyProtection="1">
      <alignment horizontal="center"/>
      <protection/>
    </xf>
    <xf numFmtId="164" fontId="16" fillId="0" borderId="0" xfId="0" applyNumberFormat="1" applyFont="1" applyAlignment="1" applyProtection="1">
      <alignment/>
      <protection/>
    </xf>
    <xf numFmtId="164" fontId="12" fillId="0" borderId="0" xfId="0" applyNumberFormat="1" applyFont="1" applyAlignment="1" applyProtection="1">
      <alignment/>
      <protection/>
    </xf>
    <xf numFmtId="164" fontId="9" fillId="0" borderId="4" xfId="0" applyNumberFormat="1" applyFont="1" applyBorder="1" applyAlignment="1" applyProtection="1">
      <alignment/>
      <protection/>
    </xf>
    <xf numFmtId="0" fontId="9" fillId="0" borderId="1" xfId="0" applyFont="1" applyBorder="1" applyAlignment="1" applyProtection="1">
      <alignment horizontal="center" vertical="top" wrapText="1"/>
      <protection/>
    </xf>
    <xf numFmtId="0" fontId="1" fillId="0" borderId="0" xfId="0" applyFont="1" applyAlignment="1">
      <alignment horizontal="center" vertical="top"/>
    </xf>
    <xf numFmtId="164" fontId="1" fillId="0" borderId="0" xfId="0" applyNumberFormat="1" applyFont="1" applyAlignment="1" applyProtection="1">
      <alignment horizontal="center" vertical="top"/>
      <protection/>
    </xf>
    <xf numFmtId="0" fontId="9" fillId="0" borderId="2" xfId="0" applyFont="1" applyBorder="1" applyAlignment="1">
      <alignment horizontal="center" vertical="top" wrapText="1"/>
    </xf>
    <xf numFmtId="164" fontId="1" fillId="0" borderId="0" xfId="0" applyNumberFormat="1" applyFont="1" applyBorder="1" applyAlignment="1" applyProtection="1">
      <alignment vertical="top"/>
      <protection/>
    </xf>
    <xf numFmtId="0" fontId="8" fillId="0" borderId="0" xfId="0" applyFont="1" applyBorder="1" applyAlignment="1">
      <alignment vertical="top"/>
    </xf>
    <xf numFmtId="0" fontId="9" fillId="0" borderId="0" xfId="0" applyFont="1" applyAlignment="1">
      <alignment vertical="top"/>
    </xf>
    <xf numFmtId="0" fontId="8" fillId="0" borderId="0" xfId="0" applyFont="1" applyBorder="1" applyAlignment="1">
      <alignment horizontal="center" vertical="top"/>
    </xf>
    <xf numFmtId="165" fontId="1" fillId="0" borderId="0" xfId="0" applyNumberFormat="1" applyFont="1" applyBorder="1" applyAlignment="1" applyProtection="1">
      <alignment horizontal="center" vertical="top"/>
      <protection/>
    </xf>
    <xf numFmtId="0" fontId="12" fillId="2" borderId="2" xfId="0" applyFont="1" applyFill="1" applyBorder="1" applyAlignment="1">
      <alignment horizontal="center" vertical="top"/>
    </xf>
    <xf numFmtId="0" fontId="9" fillId="0" borderId="0" xfId="0" applyFont="1" applyAlignment="1">
      <alignment horizontal="center" vertical="top"/>
    </xf>
    <xf numFmtId="0" fontId="8" fillId="0" borderId="0" xfId="0" applyFont="1" applyAlignment="1">
      <alignment horizontal="center" vertical="top"/>
    </xf>
    <xf numFmtId="164" fontId="8" fillId="0" borderId="0" xfId="0" applyNumberFormat="1" applyFont="1" applyAlignment="1" applyProtection="1">
      <alignment horizontal="center" vertical="top"/>
      <protection/>
    </xf>
    <xf numFmtId="0" fontId="8" fillId="0" borderId="2" xfId="0" applyFont="1" applyBorder="1" applyAlignment="1" applyProtection="1">
      <alignment horizontal="center" vertical="top"/>
      <protection/>
    </xf>
    <xf numFmtId="0" fontId="12" fillId="0" borderId="2" xfId="0" applyFont="1" applyBorder="1" applyAlignment="1" applyProtection="1">
      <alignment horizontal="center" vertical="top"/>
      <protection/>
    </xf>
    <xf numFmtId="164" fontId="8" fillId="0" borderId="0" xfId="0" applyNumberFormat="1" applyFont="1" applyBorder="1" applyAlignment="1" applyProtection="1">
      <alignment horizontal="center"/>
      <protection/>
    </xf>
    <xf numFmtId="164" fontId="8" fillId="0" borderId="4" xfId="0" applyNumberFormat="1" applyFont="1" applyBorder="1" applyAlignment="1" applyProtection="1">
      <alignment horizontal="center"/>
      <protection/>
    </xf>
    <xf numFmtId="0" fontId="6" fillId="0" borderId="0" xfId="0" applyFont="1" applyAlignment="1">
      <alignment horizontal="center" vertical="top"/>
    </xf>
    <xf numFmtId="0" fontId="1" fillId="0" borderId="0" xfId="0" applyFont="1" applyBorder="1" applyAlignment="1">
      <alignment vertical="top"/>
    </xf>
    <xf numFmtId="0" fontId="10" fillId="0" borderId="1" xfId="0" applyFont="1" applyBorder="1" applyAlignment="1" applyProtection="1">
      <alignment horizontal="center" vertical="top" wrapText="1"/>
      <protection/>
    </xf>
    <xf numFmtId="0" fontId="6" fillId="0" borderId="0" xfId="0" applyFont="1" applyBorder="1" applyAlignment="1">
      <alignment horizontal="center" vertical="top"/>
    </xf>
    <xf numFmtId="164" fontId="6" fillId="0" borderId="0" xfId="0" applyNumberFormat="1" applyFont="1" applyAlignment="1" applyProtection="1">
      <alignment horizontal="center" vertical="top"/>
      <protection/>
    </xf>
    <xf numFmtId="2" fontId="8" fillId="0" borderId="0" xfId="0" applyNumberFormat="1" applyFont="1" applyAlignment="1">
      <alignment horizontal="center"/>
    </xf>
    <xf numFmtId="2" fontId="8" fillId="0" borderId="0" xfId="0" applyNumberFormat="1" applyFont="1" applyAlignment="1" applyProtection="1">
      <alignment horizontal="center"/>
      <protection/>
    </xf>
    <xf numFmtId="2" fontId="12" fillId="0" borderId="0" xfId="0" applyNumberFormat="1" applyFont="1" applyAlignment="1" applyProtection="1">
      <alignment horizontal="center"/>
      <protection/>
    </xf>
    <xf numFmtId="166" fontId="8" fillId="0" borderId="4" xfId="0" applyNumberFormat="1" applyFont="1" applyBorder="1" applyAlignment="1" applyProtection="1">
      <alignment horizontal="center"/>
      <protection/>
    </xf>
    <xf numFmtId="2" fontId="8" fillId="0" borderId="4" xfId="0" applyNumberFormat="1" applyFont="1" applyBorder="1" applyAlignment="1">
      <alignment horizontal="center"/>
    </xf>
    <xf numFmtId="2" fontId="8" fillId="0" borderId="4" xfId="0" applyNumberFormat="1" applyFont="1" applyBorder="1" applyAlignment="1" applyProtection="1">
      <alignment horizontal="center"/>
      <protection/>
    </xf>
    <xf numFmtId="2" fontId="12" fillId="0" borderId="4" xfId="0" applyNumberFormat="1" applyFont="1" applyBorder="1" applyAlignment="1" applyProtection="1">
      <alignment horizontal="center"/>
      <protection/>
    </xf>
    <xf numFmtId="166" fontId="8" fillId="0" borderId="5" xfId="0" applyNumberFormat="1" applyFont="1" applyBorder="1" applyAlignment="1" applyProtection="1">
      <alignment horizontal="center"/>
      <protection/>
    </xf>
    <xf numFmtId="2" fontId="8" fillId="0" borderId="5" xfId="0" applyNumberFormat="1" applyFont="1" applyBorder="1" applyAlignment="1" applyProtection="1">
      <alignment horizontal="center"/>
      <protection/>
    </xf>
    <xf numFmtId="2" fontId="12" fillId="0" borderId="5" xfId="0" applyNumberFormat="1" applyFont="1" applyBorder="1" applyAlignment="1" applyProtection="1">
      <alignment horizontal="center"/>
      <protection/>
    </xf>
    <xf numFmtId="2" fontId="1" fillId="0" borderId="0" xfId="0" applyNumberFormat="1" applyFont="1" applyBorder="1" applyAlignment="1" applyProtection="1">
      <alignment vertical="top"/>
      <protection/>
    </xf>
    <xf numFmtId="0" fontId="1" fillId="0" borderId="2" xfId="0" applyFont="1" applyBorder="1" applyAlignment="1">
      <alignment horizontal="center"/>
    </xf>
    <xf numFmtId="164" fontId="8" fillId="0" borderId="0" xfId="0" applyNumberFormat="1" applyFont="1" applyBorder="1" applyAlignment="1" applyProtection="1">
      <alignment horizontal="left" vertical="top"/>
      <protection/>
    </xf>
    <xf numFmtId="166" fontId="8" fillId="0" borderId="0" xfId="0" applyNumberFormat="1" applyFont="1" applyBorder="1" applyAlignment="1" applyProtection="1">
      <alignment vertical="top"/>
      <protection/>
    </xf>
    <xf numFmtId="164" fontId="8" fillId="0" borderId="0" xfId="0" applyNumberFormat="1" applyFont="1" applyBorder="1" applyAlignment="1" applyProtection="1">
      <alignment vertical="top"/>
      <protection/>
    </xf>
    <xf numFmtId="0" fontId="10" fillId="0" borderId="0" xfId="0" applyFont="1" applyAlignment="1">
      <alignment vertical="top"/>
    </xf>
    <xf numFmtId="164" fontId="9" fillId="0" borderId="2" xfId="0" applyNumberFormat="1" applyFont="1" applyBorder="1" applyAlignment="1" applyProtection="1">
      <alignment horizontal="center" vertical="top" wrapText="1"/>
      <protection/>
    </xf>
    <xf numFmtId="0" fontId="10" fillId="0" borderId="2" xfId="0" applyFont="1" applyBorder="1" applyAlignment="1" applyProtection="1">
      <alignment horizontal="center" vertical="top" wrapText="1"/>
      <protection/>
    </xf>
    <xf numFmtId="164" fontId="12" fillId="0" borderId="5" xfId="0" applyNumberFormat="1" applyFont="1" applyBorder="1" applyAlignment="1" applyProtection="1">
      <alignment/>
      <protection/>
    </xf>
    <xf numFmtId="164" fontId="1" fillId="0" borderId="1" xfId="0" applyNumberFormat="1" applyFont="1" applyBorder="1" applyAlignment="1" applyProtection="1">
      <alignment horizontal="center"/>
      <protection/>
    </xf>
    <xf numFmtId="0" fontId="17" fillId="0" borderId="0" xfId="0" applyFont="1" applyAlignment="1">
      <alignment/>
    </xf>
    <xf numFmtId="2" fontId="18" fillId="0" borderId="0" xfId="0" applyNumberFormat="1" applyFont="1" applyBorder="1" applyAlignment="1">
      <alignment/>
    </xf>
    <xf numFmtId="2" fontId="17" fillId="0" borderId="0" xfId="0" applyNumberFormat="1" applyFont="1" applyAlignment="1">
      <alignment/>
    </xf>
    <xf numFmtId="0" fontId="19" fillId="0" borderId="0" xfId="0" applyFont="1" applyAlignment="1">
      <alignment/>
    </xf>
    <xf numFmtId="0" fontId="21" fillId="0" borderId="0" xfId="0" applyFont="1" applyAlignment="1">
      <alignment vertical="top"/>
    </xf>
    <xf numFmtId="0" fontId="17" fillId="0" borderId="0" xfId="0" applyFont="1" applyAlignment="1">
      <alignment/>
    </xf>
    <xf numFmtId="164" fontId="0" fillId="0" borderId="0" xfId="0" applyNumberFormat="1" applyAlignment="1">
      <alignment/>
    </xf>
    <xf numFmtId="164" fontId="10" fillId="0" borderId="0" xfId="0" applyNumberFormat="1" applyFont="1" applyBorder="1" applyAlignment="1" applyProtection="1">
      <alignment horizontal="right"/>
      <protection/>
    </xf>
    <xf numFmtId="164" fontId="10" fillId="0" borderId="0" xfId="0" applyNumberFormat="1" applyFont="1" applyFill="1" applyBorder="1" applyAlignment="1" applyProtection="1">
      <alignment horizontal="center"/>
      <protection/>
    </xf>
    <xf numFmtId="164" fontId="10" fillId="0" borderId="0" xfId="0" applyNumberFormat="1" applyFont="1" applyBorder="1" applyAlignment="1" applyProtection="1">
      <alignment horizontal="center" wrapText="1"/>
      <protection/>
    </xf>
    <xf numFmtId="164" fontId="1" fillId="0" borderId="0" xfId="0" applyNumberFormat="1" applyFont="1" applyBorder="1" applyAlignment="1" applyProtection="1">
      <alignment horizontal="left"/>
      <protection/>
    </xf>
    <xf numFmtId="0" fontId="0" fillId="0" borderId="0" xfId="0" applyBorder="1" applyAlignment="1">
      <alignment/>
    </xf>
    <xf numFmtId="164" fontId="9" fillId="0" borderId="6" xfId="0" applyNumberFormat="1" applyFont="1" applyBorder="1" applyAlignment="1" applyProtection="1">
      <alignment horizontal="center" wrapText="1"/>
      <protection/>
    </xf>
    <xf numFmtId="164" fontId="9" fillId="0" borderId="4" xfId="0" applyNumberFormat="1" applyFont="1" applyBorder="1" applyAlignment="1" applyProtection="1">
      <alignment horizontal="center" wrapText="1"/>
      <protection/>
    </xf>
    <xf numFmtId="164" fontId="10" fillId="0" borderId="6" xfId="0" applyNumberFormat="1" applyFont="1" applyBorder="1" applyAlignment="1" applyProtection="1">
      <alignment horizontal="center" wrapText="1"/>
      <protection/>
    </xf>
    <xf numFmtId="164" fontId="10" fillId="0" borderId="4" xfId="0" applyNumberFormat="1" applyFont="1" applyBorder="1" applyAlignment="1" applyProtection="1">
      <alignment horizontal="center" wrapText="1"/>
      <protection/>
    </xf>
    <xf numFmtId="164" fontId="8" fillId="0" borderId="0" xfId="0" applyNumberFormat="1" applyFont="1" applyBorder="1" applyAlignment="1" applyProtection="1">
      <alignment/>
      <protection/>
    </xf>
    <xf numFmtId="0" fontId="14" fillId="0" borderId="2" xfId="0" applyFont="1" applyBorder="1" applyAlignment="1">
      <alignment horizontal="center"/>
    </xf>
    <xf numFmtId="164" fontId="1" fillId="0" borderId="2" xfId="0" applyNumberFormat="1" applyFont="1" applyBorder="1" applyAlignment="1" applyProtection="1">
      <alignment horizontal="center" vertical="center"/>
      <protection/>
    </xf>
    <xf numFmtId="164" fontId="1" fillId="0" borderId="2" xfId="0" applyNumberFormat="1" applyFont="1" applyBorder="1" applyAlignment="1" applyProtection="1">
      <alignment horizontal="center" vertical="center" wrapText="1"/>
      <protection/>
    </xf>
    <xf numFmtId="0" fontId="1" fillId="0" borderId="0" xfId="0" applyFont="1" applyAlignment="1">
      <alignment vertical="center"/>
    </xf>
    <xf numFmtId="0" fontId="1" fillId="0" borderId="2" xfId="0" applyFont="1" applyBorder="1" applyAlignment="1" applyProtection="1">
      <alignment horizontal="center" vertical="center" wrapText="1"/>
      <protection/>
    </xf>
    <xf numFmtId="0" fontId="1" fillId="0" borderId="2" xfId="0" applyFont="1" applyBorder="1" applyAlignment="1" applyProtection="1">
      <alignment horizontal="center" vertical="center"/>
      <protection/>
    </xf>
    <xf numFmtId="0" fontId="14" fillId="0" borderId="2" xfId="0" applyFont="1" applyBorder="1" applyAlignment="1" applyProtection="1">
      <alignment horizontal="center" vertical="center"/>
      <protection/>
    </xf>
    <xf numFmtId="164" fontId="1" fillId="0" borderId="2" xfId="0" applyNumberFormat="1" applyFont="1" applyBorder="1" applyAlignment="1" applyProtection="1">
      <alignment/>
      <protection/>
    </xf>
    <xf numFmtId="0" fontId="1" fillId="0" borderId="0" xfId="0" applyFont="1" applyBorder="1" applyAlignment="1" applyProtection="1">
      <alignment horizontal="left"/>
      <protection/>
    </xf>
    <xf numFmtId="0" fontId="1" fillId="0" borderId="0" xfId="0" applyFont="1" applyBorder="1" applyAlignment="1" applyProtection="1">
      <alignment/>
      <protection/>
    </xf>
    <xf numFmtId="164" fontId="13" fillId="0" borderId="0" xfId="0" applyNumberFormat="1" applyFont="1" applyBorder="1" applyAlignment="1" applyProtection="1">
      <alignment/>
      <protection/>
    </xf>
    <xf numFmtId="164" fontId="14" fillId="0" borderId="2" xfId="0" applyNumberFormat="1" applyFont="1" applyBorder="1" applyAlignment="1" applyProtection="1">
      <alignment horizontal="center" vertical="center" wrapText="1"/>
      <protection/>
    </xf>
    <xf numFmtId="0" fontId="1" fillId="0" borderId="1" xfId="0" applyFont="1" applyFill="1" applyBorder="1" applyAlignment="1">
      <alignment horizontal="center"/>
    </xf>
    <xf numFmtId="0" fontId="0" fillId="0" borderId="0" xfId="0" applyAlignment="1">
      <alignment horizontal="center"/>
    </xf>
    <xf numFmtId="0" fontId="4" fillId="0" borderId="0" xfId="0" applyFont="1" applyAlignment="1">
      <alignment/>
    </xf>
    <xf numFmtId="0" fontId="23" fillId="0" borderId="1" xfId="0" applyFont="1" applyBorder="1" applyAlignment="1">
      <alignment horizontal="center" vertical="top" wrapText="1"/>
    </xf>
    <xf numFmtId="164" fontId="23" fillId="0" borderId="1" xfId="0" applyNumberFormat="1" applyFont="1" applyBorder="1" applyAlignment="1" applyProtection="1">
      <alignment horizontal="center" vertical="top"/>
      <protection/>
    </xf>
    <xf numFmtId="164" fontId="26" fillId="0" borderId="0" xfId="0" applyNumberFormat="1" applyFont="1" applyBorder="1" applyAlignment="1" applyProtection="1">
      <alignment horizontal="center"/>
      <protection/>
    </xf>
    <xf numFmtId="0" fontId="24" fillId="0" borderId="0" xfId="0" applyFont="1" applyAlignment="1">
      <alignment/>
    </xf>
    <xf numFmtId="0" fontId="23" fillId="0" borderId="1" xfId="0" applyFont="1" applyBorder="1" applyAlignment="1" applyProtection="1">
      <alignment horizontal="center" vertical="top"/>
      <protection/>
    </xf>
    <xf numFmtId="164" fontId="27" fillId="0" borderId="1" xfId="0" applyNumberFormat="1" applyFont="1" applyBorder="1" applyAlignment="1" applyProtection="1">
      <alignment horizontal="center" vertical="top"/>
      <protection/>
    </xf>
    <xf numFmtId="0" fontId="24" fillId="0" borderId="1" xfId="0" applyFont="1" applyBorder="1" applyAlignment="1">
      <alignment/>
    </xf>
    <xf numFmtId="164" fontId="28" fillId="0" borderId="0" xfId="0" applyNumberFormat="1" applyFont="1" applyBorder="1" applyAlignment="1" applyProtection="1">
      <alignment/>
      <protection/>
    </xf>
    <xf numFmtId="0" fontId="8" fillId="3" borderId="1" xfId="0" applyFont="1" applyFill="1" applyBorder="1" applyAlignment="1">
      <alignment vertical="top"/>
    </xf>
    <xf numFmtId="0" fontId="8" fillId="3" borderId="1" xfId="0" applyFont="1" applyFill="1" applyBorder="1" applyAlignment="1">
      <alignment horizontal="center" vertical="center" wrapText="1"/>
    </xf>
    <xf numFmtId="0" fontId="8" fillId="3" borderId="1" xfId="0" applyFont="1" applyFill="1" applyBorder="1" applyAlignment="1" applyProtection="1">
      <alignment horizontal="center" vertical="center"/>
      <protection/>
    </xf>
    <xf numFmtId="0" fontId="8" fillId="0" borderId="1" xfId="0" applyFont="1" applyBorder="1" applyAlignment="1">
      <alignment horizontal="left"/>
    </xf>
    <xf numFmtId="164" fontId="8" fillId="0" borderId="1" xfId="0" applyNumberFormat="1" applyFont="1" applyBorder="1" applyAlignment="1" applyProtection="1">
      <alignment horizontal="left"/>
      <protection/>
    </xf>
    <xf numFmtId="164" fontId="8" fillId="0" borderId="1" xfId="0" applyNumberFormat="1" applyFont="1" applyBorder="1" applyAlignment="1" applyProtection="1">
      <alignment horizontal="center"/>
      <protection/>
    </xf>
    <xf numFmtId="166" fontId="8" fillId="0" borderId="1" xfId="0" applyNumberFormat="1" applyFont="1" applyBorder="1" applyAlignment="1" applyProtection="1">
      <alignment horizontal="center"/>
      <protection/>
    </xf>
    <xf numFmtId="164" fontId="1" fillId="0" borderId="0" xfId="0" applyNumberFormat="1" applyFont="1" applyAlignment="1">
      <alignment/>
    </xf>
    <xf numFmtId="0" fontId="1" fillId="0" borderId="1" xfId="0" applyFont="1" applyBorder="1" applyAlignment="1" applyProtection="1">
      <alignment horizontal="center" vertical="center"/>
      <protection/>
    </xf>
    <xf numFmtId="0" fontId="1" fillId="0" borderId="1" xfId="0" applyFont="1" applyBorder="1" applyAlignment="1" applyProtection="1">
      <alignment horizontal="center" vertical="center" wrapText="1"/>
      <protection/>
    </xf>
    <xf numFmtId="0" fontId="1" fillId="0" borderId="7" xfId="0" applyFont="1" applyBorder="1" applyAlignment="1">
      <alignment/>
    </xf>
    <xf numFmtId="0" fontId="8" fillId="0" borderId="1" xfId="0" applyFont="1" applyBorder="1" applyAlignment="1" applyProtection="1">
      <alignment horizontal="center"/>
      <protection/>
    </xf>
    <xf numFmtId="1" fontId="8" fillId="0" borderId="1" xfId="0" applyNumberFormat="1" applyFont="1" applyBorder="1" applyAlignment="1">
      <alignment horizontal="center"/>
    </xf>
    <xf numFmtId="0" fontId="8" fillId="0" borderId="1" xfId="0" applyFont="1" applyBorder="1" applyAlignment="1">
      <alignment horizontal="center"/>
    </xf>
    <xf numFmtId="171" fontId="9" fillId="0" borderId="8" xfId="0" applyNumberFormat="1" applyFont="1" applyBorder="1" applyAlignment="1">
      <alignment/>
    </xf>
    <xf numFmtId="166" fontId="8" fillId="0" borderId="0" xfId="0" applyNumberFormat="1" applyFont="1" applyAlignment="1" applyProtection="1">
      <alignment horizontal="left"/>
      <protection/>
    </xf>
    <xf numFmtId="0" fontId="9" fillId="0" borderId="1" xfId="0" applyFont="1" applyBorder="1" applyAlignment="1">
      <alignment horizontal="center"/>
    </xf>
    <xf numFmtId="164" fontId="9" fillId="0" borderId="1" xfId="0" applyNumberFormat="1" applyFont="1" applyBorder="1" applyAlignment="1" applyProtection="1">
      <alignment horizontal="center" wrapText="1"/>
      <protection/>
    </xf>
    <xf numFmtId="0" fontId="9" fillId="0" borderId="1" xfId="0" applyFont="1" applyBorder="1" applyAlignment="1">
      <alignment horizontal="center" vertical="center" wrapText="1"/>
    </xf>
    <xf numFmtId="164" fontId="9" fillId="0" borderId="1" xfId="0" applyNumberFormat="1" applyFont="1" applyBorder="1" applyAlignment="1" applyProtection="1">
      <alignment horizontal="center"/>
      <protection/>
    </xf>
    <xf numFmtId="164" fontId="9" fillId="0" borderId="0" xfId="0" applyNumberFormat="1" applyFont="1" applyBorder="1" applyAlignment="1" applyProtection="1">
      <alignment/>
      <protection/>
    </xf>
    <xf numFmtId="0" fontId="10" fillId="0" borderId="0" xfId="0" applyNumberFormat="1" applyFont="1" applyBorder="1" applyAlignment="1" applyProtection="1">
      <alignment horizontal="left" vertical="center" wrapText="1"/>
      <protection/>
    </xf>
    <xf numFmtId="164" fontId="13" fillId="0" borderId="2" xfId="0" applyNumberFormat="1" applyFont="1" applyBorder="1" applyAlignment="1" applyProtection="1">
      <alignment horizontal="center" vertical="center"/>
      <protection/>
    </xf>
    <xf numFmtId="164" fontId="9" fillId="0" borderId="1" xfId="0" applyNumberFormat="1" applyFont="1" applyBorder="1" applyAlignment="1" applyProtection="1">
      <alignment horizontal="center" vertical="center" wrapText="1"/>
      <protection/>
    </xf>
    <xf numFmtId="2" fontId="8" fillId="0" borderId="1" xfId="0" applyNumberFormat="1" applyFont="1" applyBorder="1" applyAlignment="1" applyProtection="1">
      <alignment horizontal="center"/>
      <protection/>
    </xf>
    <xf numFmtId="0" fontId="8" fillId="0" borderId="1" xfId="0" applyFont="1" applyBorder="1" applyAlignment="1">
      <alignment/>
    </xf>
    <xf numFmtId="164" fontId="9" fillId="3" borderId="1" xfId="0" applyNumberFormat="1" applyFont="1" applyFill="1" applyBorder="1" applyAlignment="1" applyProtection="1">
      <alignment horizontal="left" vertical="top" wrapText="1"/>
      <protection/>
    </xf>
    <xf numFmtId="164" fontId="10" fillId="0" borderId="1" xfId="0" applyNumberFormat="1" applyFont="1" applyBorder="1" applyAlignment="1" applyProtection="1">
      <alignment horizontal="center"/>
      <protection/>
    </xf>
    <xf numFmtId="0" fontId="29" fillId="0" borderId="1" xfId="0" applyFont="1" applyBorder="1" applyAlignment="1" applyProtection="1">
      <alignment horizontal="center" vertical="top"/>
      <protection/>
    </xf>
    <xf numFmtId="164" fontId="23" fillId="0" borderId="1" xfId="0" applyNumberFormat="1" applyFont="1" applyBorder="1" applyAlignment="1">
      <alignment horizontal="right"/>
    </xf>
    <xf numFmtId="164" fontId="23" fillId="0" borderId="1" xfId="0" applyNumberFormat="1" applyFont="1" applyBorder="1" applyAlignment="1" applyProtection="1">
      <alignment horizontal="right"/>
      <protection/>
    </xf>
    <xf numFmtId="0" fontId="29" fillId="0" borderId="1" xfId="0" applyFont="1" applyBorder="1" applyAlignment="1" applyProtection="1">
      <alignment horizontal="center" vertical="top" wrapText="1"/>
      <protection/>
    </xf>
    <xf numFmtId="0" fontId="9" fillId="0" borderId="1" xfId="0" applyFont="1" applyBorder="1" applyAlignment="1">
      <alignment horizontal="center" vertical="top" wrapText="1"/>
    </xf>
    <xf numFmtId="0" fontId="8" fillId="0" borderId="1" xfId="0" applyFont="1" applyBorder="1" applyAlignment="1" applyProtection="1">
      <alignment horizontal="center" vertical="top"/>
      <protection/>
    </xf>
    <xf numFmtId="0" fontId="10" fillId="0" borderId="1" xfId="0" applyFont="1" applyBorder="1" applyAlignment="1" applyProtection="1">
      <alignment horizontal="center" vertical="top"/>
      <protection/>
    </xf>
    <xf numFmtId="164" fontId="8" fillId="0" borderId="1" xfId="0" applyNumberFormat="1" applyFont="1" applyBorder="1" applyAlignment="1">
      <alignment horizontal="center"/>
    </xf>
    <xf numFmtId="165" fontId="10" fillId="0" borderId="1" xfId="0" applyNumberFormat="1" applyFont="1" applyBorder="1" applyAlignment="1" applyProtection="1">
      <alignment horizontal="center"/>
      <protection/>
    </xf>
    <xf numFmtId="164" fontId="8" fillId="0" borderId="1" xfId="0" applyNumberFormat="1" applyFont="1" applyBorder="1" applyAlignment="1" applyProtection="1">
      <alignment horizontal="center" vertical="top"/>
      <protection/>
    </xf>
    <xf numFmtId="164" fontId="8" fillId="0" borderId="1" xfId="0" applyNumberFormat="1" applyFont="1" applyBorder="1" applyAlignment="1" applyProtection="1">
      <alignment horizontal="center" vertical="top" wrapText="1"/>
      <protection/>
    </xf>
    <xf numFmtId="164" fontId="1" fillId="0" borderId="0" xfId="0" applyNumberFormat="1" applyFont="1" applyFill="1" applyBorder="1" applyAlignment="1" applyProtection="1">
      <alignment horizontal="left"/>
      <protection/>
    </xf>
    <xf numFmtId="164" fontId="8" fillId="0" borderId="1" xfId="0" applyNumberFormat="1" applyFont="1" applyBorder="1" applyAlignment="1" applyProtection="1">
      <alignment/>
      <protection/>
    </xf>
    <xf numFmtId="0" fontId="8" fillId="3" borderId="1" xfId="0" applyFont="1" applyFill="1" applyBorder="1" applyAlignment="1" applyProtection="1">
      <alignment horizontal="center" wrapText="1"/>
      <protection/>
    </xf>
    <xf numFmtId="164" fontId="8" fillId="3" borderId="1" xfId="0" applyNumberFormat="1" applyFont="1" applyFill="1" applyBorder="1" applyAlignment="1" applyProtection="1">
      <alignment horizontal="center" wrapText="1"/>
      <protection/>
    </xf>
    <xf numFmtId="164" fontId="8" fillId="3" borderId="1" xfId="0" applyNumberFormat="1" applyFont="1" applyFill="1" applyBorder="1" applyAlignment="1" applyProtection="1">
      <alignment horizontal="left" wrapText="1"/>
      <protection/>
    </xf>
    <xf numFmtId="164" fontId="9" fillId="3" borderId="1" xfId="0" applyNumberFormat="1" applyFont="1" applyFill="1" applyBorder="1" applyAlignment="1" applyProtection="1">
      <alignment horizontal="center"/>
      <protection/>
    </xf>
    <xf numFmtId="0" fontId="8" fillId="0" borderId="1" xfId="0" applyFont="1" applyBorder="1" applyAlignment="1" applyProtection="1">
      <alignment horizontal="left"/>
      <protection/>
    </xf>
    <xf numFmtId="0" fontId="8" fillId="3" borderId="1" xfId="0" applyFont="1" applyFill="1" applyBorder="1" applyAlignment="1" applyProtection="1">
      <alignment horizontal="center"/>
      <protection/>
    </xf>
    <xf numFmtId="0" fontId="9" fillId="3" borderId="1" xfId="0" applyFont="1" applyFill="1" applyBorder="1" applyAlignment="1" applyProtection="1">
      <alignment horizontal="center"/>
      <protection/>
    </xf>
    <xf numFmtId="164" fontId="12" fillId="0" borderId="1" xfId="0" applyNumberFormat="1" applyFont="1" applyBorder="1" applyAlignment="1" applyProtection="1">
      <alignment horizontal="left"/>
      <protection/>
    </xf>
    <xf numFmtId="169" fontId="31" fillId="3" borderId="1" xfId="0" applyNumberFormat="1" applyFont="1" applyFill="1" applyBorder="1" applyAlignment="1" applyProtection="1">
      <alignment horizontal="center"/>
      <protection/>
    </xf>
    <xf numFmtId="164" fontId="31" fillId="3" borderId="1" xfId="0" applyNumberFormat="1" applyFont="1" applyFill="1" applyBorder="1" applyAlignment="1" applyProtection="1">
      <alignment horizontal="center"/>
      <protection/>
    </xf>
    <xf numFmtId="169" fontId="8" fillId="3" borderId="1" xfId="0" applyNumberFormat="1" applyFont="1" applyFill="1" applyBorder="1" applyAlignment="1" applyProtection="1">
      <alignment horizontal="center"/>
      <protection/>
    </xf>
    <xf numFmtId="164" fontId="8" fillId="3" borderId="1" xfId="0" applyNumberFormat="1" applyFont="1" applyFill="1" applyBorder="1" applyAlignment="1" applyProtection="1">
      <alignment horizontal="center"/>
      <protection/>
    </xf>
    <xf numFmtId="164" fontId="10" fillId="3" borderId="1" xfId="0" applyNumberFormat="1" applyFont="1" applyFill="1" applyBorder="1" applyAlignment="1" applyProtection="1">
      <alignment horizontal="center"/>
      <protection/>
    </xf>
    <xf numFmtId="164" fontId="31" fillId="0" borderId="1" xfId="0" applyNumberFormat="1" applyFont="1" applyBorder="1" applyAlignment="1" applyProtection="1">
      <alignment horizontal="left"/>
      <protection/>
    </xf>
    <xf numFmtId="164" fontId="28" fillId="0" borderId="1" xfId="0" applyNumberFormat="1" applyFont="1" applyBorder="1" applyAlignment="1" applyProtection="1">
      <alignment horizontal="center" wrapText="1"/>
      <protection/>
    </xf>
    <xf numFmtId="164" fontId="28" fillId="0" borderId="1" xfId="0" applyNumberFormat="1" applyFont="1" applyBorder="1" applyAlignment="1" applyProtection="1">
      <alignment horizontal="left" wrapText="1"/>
      <protection/>
    </xf>
    <xf numFmtId="0" fontId="28" fillId="0" borderId="1" xfId="0" applyFont="1" applyBorder="1" applyAlignment="1" applyProtection="1">
      <alignment horizontal="center"/>
      <protection/>
    </xf>
    <xf numFmtId="164" fontId="28" fillId="0" borderId="1" xfId="0" applyNumberFormat="1" applyFont="1" applyBorder="1" applyAlignment="1" applyProtection="1">
      <alignment horizontal="center"/>
      <protection/>
    </xf>
    <xf numFmtId="164" fontId="28" fillId="3" borderId="1" xfId="0" applyNumberFormat="1" applyFont="1" applyFill="1" applyBorder="1" applyAlignment="1" applyProtection="1">
      <alignment horizontal="center"/>
      <protection/>
    </xf>
    <xf numFmtId="0" fontId="28" fillId="0" borderId="2" xfId="0" applyFont="1" applyBorder="1" applyAlignment="1" applyProtection="1">
      <alignment horizontal="center" vertical="top" wrapText="1"/>
      <protection/>
    </xf>
    <xf numFmtId="0" fontId="28" fillId="0" borderId="2" xfId="0" applyFont="1" applyBorder="1" applyAlignment="1" applyProtection="1">
      <alignment horizontal="center"/>
      <protection/>
    </xf>
    <xf numFmtId="0" fontId="8" fillId="0" borderId="2" xfId="0" applyFont="1" applyBorder="1" applyAlignment="1">
      <alignment horizontal="center" vertical="top"/>
    </xf>
    <xf numFmtId="164" fontId="28" fillId="0" borderId="0" xfId="0" applyNumberFormat="1" applyFont="1" applyAlignment="1" applyProtection="1">
      <alignment horizontal="right"/>
      <protection/>
    </xf>
    <xf numFmtId="164" fontId="28" fillId="0" borderId="5" xfId="0" applyNumberFormat="1" applyFont="1" applyBorder="1" applyAlignment="1" applyProtection="1">
      <alignment horizontal="right"/>
      <protection/>
    </xf>
    <xf numFmtId="0" fontId="0" fillId="0" borderId="0" xfId="0" applyAlignment="1">
      <alignment horizontal="right"/>
    </xf>
    <xf numFmtId="2" fontId="28" fillId="0" borderId="0" xfId="0" applyNumberFormat="1" applyFont="1" applyAlignment="1" applyProtection="1">
      <alignment horizontal="center"/>
      <protection/>
    </xf>
    <xf numFmtId="2" fontId="28" fillId="0" borderId="4" xfId="0" applyNumberFormat="1" applyFont="1" applyBorder="1" applyAlignment="1" applyProtection="1">
      <alignment horizontal="center"/>
      <protection/>
    </xf>
    <xf numFmtId="2" fontId="28" fillId="0" borderId="5" xfId="0" applyNumberFormat="1" applyFont="1" applyBorder="1" applyAlignment="1" applyProtection="1">
      <alignment horizontal="center"/>
      <protection/>
    </xf>
    <xf numFmtId="164" fontId="20" fillId="0" borderId="1" xfId="0" applyNumberFormat="1" applyFont="1" applyBorder="1" applyAlignment="1" applyProtection="1">
      <alignment horizontal="center"/>
      <protection/>
    </xf>
    <xf numFmtId="0" fontId="8" fillId="0" borderId="1" xfId="0" applyFont="1" applyBorder="1" applyAlignment="1">
      <alignment horizontal="center" wrapText="1"/>
    </xf>
    <xf numFmtId="0" fontId="8" fillId="0" borderId="1" xfId="0" applyFont="1" applyFill="1" applyBorder="1" applyAlignment="1">
      <alignment/>
    </xf>
    <xf numFmtId="164" fontId="8" fillId="0" borderId="1" xfId="0" applyNumberFormat="1" applyFont="1" applyBorder="1" applyAlignment="1" applyProtection="1">
      <alignment horizontal="center" wrapText="1"/>
      <protection/>
    </xf>
    <xf numFmtId="164" fontId="33" fillId="0" borderId="1" xfId="0" applyNumberFormat="1" applyFont="1" applyBorder="1" applyAlignment="1" applyProtection="1">
      <alignment horizontal="center"/>
      <protection/>
    </xf>
    <xf numFmtId="0" fontId="8" fillId="0" borderId="1" xfId="0" applyFont="1" applyBorder="1" applyAlignment="1" applyProtection="1">
      <alignment horizontal="center" wrapText="1"/>
      <protection/>
    </xf>
    <xf numFmtId="165" fontId="9" fillId="0" borderId="1" xfId="0" applyNumberFormat="1" applyFont="1" applyBorder="1" applyAlignment="1" applyProtection="1">
      <alignment horizontal="center"/>
      <protection/>
    </xf>
    <xf numFmtId="49" fontId="9" fillId="0" borderId="1" xfId="0" applyNumberFormat="1" applyFont="1" applyBorder="1" applyAlignment="1">
      <alignment horizontal="center"/>
    </xf>
    <xf numFmtId="165" fontId="33" fillId="0" borderId="1" xfId="0" applyNumberFormat="1" applyFont="1" applyBorder="1" applyAlignment="1" applyProtection="1">
      <alignment horizontal="center"/>
      <protection/>
    </xf>
    <xf numFmtId="49" fontId="33" fillId="0" borderId="1" xfId="0" applyNumberFormat="1" applyFont="1" applyBorder="1" applyAlignment="1">
      <alignment horizontal="center"/>
    </xf>
    <xf numFmtId="2" fontId="33" fillId="0" borderId="1" xfId="0" applyNumberFormat="1" applyFont="1" applyBorder="1" applyAlignment="1" applyProtection="1">
      <alignment horizontal="center"/>
      <protection/>
    </xf>
    <xf numFmtId="0" fontId="9" fillId="0" borderId="1" xfId="0" applyFont="1" applyBorder="1" applyAlignment="1" applyProtection="1">
      <alignment horizontal="center"/>
      <protection/>
    </xf>
    <xf numFmtId="0" fontId="8" fillId="0" borderId="7" xfId="0" applyFont="1" applyBorder="1" applyAlignment="1" applyProtection="1">
      <alignment horizontal="left"/>
      <protection/>
    </xf>
    <xf numFmtId="0" fontId="9" fillId="0" borderId="7" xfId="0" applyFont="1" applyBorder="1" applyAlignment="1" applyProtection="1">
      <alignment horizontal="left"/>
      <protection/>
    </xf>
    <xf numFmtId="2" fontId="9" fillId="0" borderId="1" xfId="0" applyNumberFormat="1" applyFont="1" applyBorder="1" applyAlignment="1">
      <alignment horizontal="center"/>
    </xf>
    <xf numFmtId="164" fontId="10" fillId="0" borderId="0" xfId="0" applyNumberFormat="1" applyFont="1" applyBorder="1" applyAlignment="1" applyProtection="1">
      <alignment horizontal="center"/>
      <protection/>
    </xf>
    <xf numFmtId="0" fontId="10" fillId="0" borderId="0" xfId="0" applyFont="1" applyBorder="1" applyAlignment="1">
      <alignment horizontal="center" vertical="top"/>
    </xf>
    <xf numFmtId="0" fontId="9" fillId="0" borderId="1" xfId="0" applyFont="1" applyBorder="1" applyAlignment="1" applyProtection="1">
      <alignment horizontal="left"/>
      <protection/>
    </xf>
    <xf numFmtId="0" fontId="10" fillId="0" borderId="0" xfId="0" applyNumberFormat="1" applyFont="1" applyBorder="1" applyAlignment="1" applyProtection="1">
      <alignment horizontal="right" vertical="center" wrapText="1"/>
      <protection/>
    </xf>
    <xf numFmtId="166" fontId="10" fillId="0" borderId="0" xfId="0" applyNumberFormat="1" applyFont="1" applyAlignment="1" applyProtection="1">
      <alignment horizontal="center"/>
      <protection/>
    </xf>
    <xf numFmtId="164" fontId="10" fillId="0" borderId="2" xfId="0" applyNumberFormat="1" applyFont="1" applyBorder="1" applyAlignment="1" applyProtection="1">
      <alignment horizontal="center"/>
      <protection/>
    </xf>
    <xf numFmtId="1" fontId="8" fillId="0" borderId="2" xfId="0" applyNumberFormat="1" applyFont="1" applyBorder="1" applyAlignment="1" applyProtection="1">
      <alignment horizontal="center"/>
      <protection/>
    </xf>
    <xf numFmtId="166" fontId="8" fillId="0" borderId="0" xfId="0" applyNumberFormat="1" applyFont="1" applyAlignment="1" applyProtection="1">
      <alignment horizontal="right"/>
      <protection/>
    </xf>
    <xf numFmtId="166" fontId="8" fillId="0" borderId="0" xfId="0" applyNumberFormat="1" applyFont="1" applyBorder="1" applyAlignment="1" applyProtection="1">
      <alignment horizontal="center"/>
      <protection/>
    </xf>
    <xf numFmtId="166" fontId="8" fillId="0" borderId="0" xfId="0" applyNumberFormat="1" applyFont="1" applyBorder="1" applyAlignment="1" applyProtection="1">
      <alignment horizontal="right"/>
      <protection/>
    </xf>
    <xf numFmtId="166" fontId="8" fillId="0" borderId="2" xfId="0" applyNumberFormat="1" applyFont="1" applyBorder="1" applyAlignment="1" applyProtection="1">
      <alignment horizontal="center"/>
      <protection/>
    </xf>
    <xf numFmtId="166" fontId="8" fillId="0" borderId="2" xfId="0" applyNumberFormat="1" applyFont="1" applyBorder="1" applyAlignment="1" applyProtection="1">
      <alignment horizontal="right"/>
      <protection/>
    </xf>
    <xf numFmtId="164" fontId="8" fillId="0" borderId="1" xfId="0" applyNumberFormat="1" applyFont="1" applyBorder="1" applyAlignment="1" applyProtection="1">
      <alignment horizontal="center" vertical="center" wrapText="1"/>
      <protection/>
    </xf>
    <xf numFmtId="0" fontId="28" fillId="0" borderId="0" xfId="0" applyFont="1" applyAlignment="1">
      <alignment vertical="top"/>
    </xf>
    <xf numFmtId="164" fontId="26" fillId="0" borderId="1" xfId="0" applyNumberFormat="1" applyFont="1" applyBorder="1" applyAlignment="1" applyProtection="1">
      <alignment horizontal="center"/>
      <protection/>
    </xf>
    <xf numFmtId="0" fontId="8" fillId="0" borderId="1" xfId="0" applyFont="1" applyBorder="1" applyAlignment="1" applyProtection="1">
      <alignment horizontal="center" vertical="center" wrapText="1"/>
      <protection/>
    </xf>
    <xf numFmtId="0" fontId="10" fillId="3" borderId="1" xfId="0" applyFont="1" applyFill="1" applyBorder="1" applyAlignment="1" applyProtection="1">
      <alignment horizontal="center"/>
      <protection/>
    </xf>
    <xf numFmtId="0" fontId="28" fillId="0" borderId="1" xfId="0" applyFont="1" applyBorder="1" applyAlignment="1" applyProtection="1">
      <alignment horizontal="center" vertical="center" wrapText="1"/>
      <protection/>
    </xf>
    <xf numFmtId="164" fontId="20" fillId="0" borderId="1" xfId="0" applyNumberFormat="1" applyFont="1" applyBorder="1" applyAlignment="1" applyProtection="1">
      <alignment/>
      <protection/>
    </xf>
    <xf numFmtId="2" fontId="0" fillId="0" borderId="0" xfId="0" applyNumberFormat="1" applyAlignment="1">
      <alignment/>
    </xf>
    <xf numFmtId="0" fontId="8" fillId="3" borderId="1" xfId="0" applyFont="1" applyFill="1" applyBorder="1" applyAlignment="1">
      <alignment horizontal="center" vertical="top" wrapText="1"/>
    </xf>
    <xf numFmtId="0" fontId="15" fillId="0" borderId="0" xfId="0" applyFont="1" applyAlignment="1">
      <alignment horizontal="right"/>
    </xf>
    <xf numFmtId="0" fontId="37" fillId="0" borderId="0" xfId="0" applyFont="1" applyBorder="1" applyAlignment="1">
      <alignment horizontal="center"/>
    </xf>
    <xf numFmtId="9" fontId="38" fillId="0" borderId="1" xfId="0" applyNumberFormat="1" applyFont="1" applyBorder="1" applyAlignment="1">
      <alignment horizontal="left"/>
    </xf>
    <xf numFmtId="10" fontId="39" fillId="0" borderId="1" xfId="0" applyNumberFormat="1" applyFont="1" applyFill="1" applyBorder="1" applyAlignment="1" applyProtection="1">
      <alignment horizontal="left"/>
      <protection/>
    </xf>
    <xf numFmtId="0" fontId="35" fillId="0" borderId="1" xfId="0" applyFont="1" applyBorder="1" applyAlignment="1">
      <alignment horizontal="center" wrapText="1"/>
    </xf>
    <xf numFmtId="2" fontId="38" fillId="0" borderId="1" xfId="0" applyNumberFormat="1" applyFont="1" applyBorder="1" applyAlignment="1">
      <alignment horizontal="center"/>
    </xf>
    <xf numFmtId="2" fontId="39" fillId="0" borderId="1" xfId="0" applyNumberFormat="1" applyFont="1" applyBorder="1" applyAlignment="1">
      <alignment horizontal="center"/>
    </xf>
    <xf numFmtId="0" fontId="40" fillId="0" borderId="0" xfId="0" applyFont="1" applyAlignment="1">
      <alignment horizontal="center"/>
    </xf>
    <xf numFmtId="0" fontId="40" fillId="0" borderId="1" xfId="0" applyFont="1" applyBorder="1" applyAlignment="1">
      <alignment horizontal="center"/>
    </xf>
    <xf numFmtId="0" fontId="41" fillId="0" borderId="1" xfId="0" applyFont="1" applyBorder="1" applyAlignment="1">
      <alignment horizontal="center"/>
    </xf>
    <xf numFmtId="0" fontId="38" fillId="0" borderId="1" xfId="0" applyFont="1" applyBorder="1" applyAlignment="1">
      <alignment horizontal="center"/>
    </xf>
    <xf numFmtId="0" fontId="38" fillId="0" borderId="1" xfId="0" applyFont="1" applyBorder="1" applyAlignment="1">
      <alignment horizontal="left" wrapText="1"/>
    </xf>
    <xf numFmtId="0" fontId="8" fillId="0" borderId="1" xfId="0" applyFont="1" applyBorder="1" applyAlignment="1" applyProtection="1">
      <alignment horizontal="center" vertical="center"/>
      <protection/>
    </xf>
    <xf numFmtId="0" fontId="15" fillId="0" borderId="0" xfId="0" applyFont="1" applyAlignment="1">
      <alignment/>
    </xf>
    <xf numFmtId="0" fontId="0" fillId="0" borderId="0" xfId="0" applyAlignment="1">
      <alignment/>
    </xf>
    <xf numFmtId="164" fontId="29" fillId="0" borderId="1" xfId="0" applyNumberFormat="1" applyFont="1" applyBorder="1" applyAlignment="1" applyProtection="1">
      <alignment horizontal="left"/>
      <protection/>
    </xf>
    <xf numFmtId="0" fontId="17" fillId="3" borderId="0" xfId="0" applyFont="1" applyFill="1" applyAlignment="1">
      <alignment/>
    </xf>
    <xf numFmtId="0" fontId="17" fillId="0" borderId="1" xfId="0" applyFont="1" applyBorder="1" applyAlignment="1">
      <alignment horizontal="center"/>
    </xf>
    <xf numFmtId="0" fontId="8" fillId="3" borderId="1" xfId="0" applyFont="1" applyFill="1" applyBorder="1" applyAlignment="1" applyProtection="1">
      <alignment horizontal="left" wrapText="1"/>
      <protection/>
    </xf>
    <xf numFmtId="164" fontId="9" fillId="3" borderId="1" xfId="0" applyNumberFormat="1" applyFont="1" applyFill="1" applyBorder="1" applyAlignment="1" applyProtection="1">
      <alignment horizontal="left"/>
      <protection/>
    </xf>
    <xf numFmtId="164" fontId="8" fillId="3" borderId="1" xfId="0" applyNumberFormat="1" applyFont="1" applyFill="1" applyBorder="1" applyAlignment="1">
      <alignment horizontal="center"/>
    </xf>
    <xf numFmtId="164" fontId="8" fillId="3" borderId="0" xfId="0" applyNumberFormat="1" applyFont="1" applyFill="1" applyAlignment="1" applyProtection="1">
      <alignment horizontal="left"/>
      <protection/>
    </xf>
    <xf numFmtId="0" fontId="34" fillId="0" borderId="0" xfId="0" applyFont="1" applyAlignment="1">
      <alignment horizontal="right"/>
    </xf>
    <xf numFmtId="0" fontId="9" fillId="0" borderId="0" xfId="0" applyFont="1" applyAlignment="1">
      <alignment horizontal="justify"/>
    </xf>
    <xf numFmtId="0" fontId="8" fillId="0" borderId="0" xfId="0" applyFont="1" applyAlignment="1">
      <alignment horizontal="justify"/>
    </xf>
    <xf numFmtId="0" fontId="8" fillId="2" borderId="1" xfId="0" applyFont="1" applyFill="1" applyBorder="1" applyAlignment="1" applyProtection="1">
      <alignment horizontal="center" wrapText="1"/>
      <protection/>
    </xf>
    <xf numFmtId="0" fontId="11" fillId="0" borderId="0" xfId="0" applyFont="1" applyAlignment="1">
      <alignment horizontal="center" vertical="top"/>
    </xf>
    <xf numFmtId="0" fontId="24" fillId="0" borderId="9" xfId="0" applyNumberFormat="1" applyFont="1" applyFill="1" applyBorder="1" applyAlignment="1">
      <alignment horizontal="right"/>
    </xf>
    <xf numFmtId="0" fontId="24" fillId="0" borderId="0" xfId="0" applyNumberFormat="1" applyFont="1" applyFill="1" applyAlignment="1">
      <alignment horizontal="right"/>
    </xf>
    <xf numFmtId="167" fontId="24" fillId="0" borderId="0" xfId="0" applyNumberFormat="1" applyFont="1" applyFill="1" applyAlignment="1">
      <alignment horizontal="right"/>
    </xf>
    <xf numFmtId="1" fontId="24" fillId="0" borderId="0" xfId="0" applyNumberFormat="1" applyFont="1" applyFill="1" applyAlignment="1">
      <alignment horizontal="right"/>
    </xf>
    <xf numFmtId="164" fontId="1" fillId="0" borderId="0" xfId="0" applyNumberFormat="1" applyFont="1" applyBorder="1" applyAlignment="1" applyProtection="1">
      <alignment horizontal="center"/>
      <protection/>
    </xf>
    <xf numFmtId="164" fontId="9" fillId="0" borderId="0" xfId="0" applyNumberFormat="1" applyFont="1" applyBorder="1" applyAlignment="1" applyProtection="1">
      <alignment horizontal="center" vertical="top" wrapText="1"/>
      <protection/>
    </xf>
    <xf numFmtId="164" fontId="9" fillId="0" borderId="0" xfId="0" applyNumberFormat="1" applyFont="1" applyBorder="1" applyAlignment="1" applyProtection="1">
      <alignment horizontal="center"/>
      <protection/>
    </xf>
    <xf numFmtId="0" fontId="36" fillId="0" borderId="1" xfId="0" applyFont="1" applyBorder="1" applyAlignment="1">
      <alignment horizontal="center"/>
    </xf>
    <xf numFmtId="0" fontId="8" fillId="0" borderId="1" xfId="21" applyFont="1" applyBorder="1" applyAlignment="1">
      <alignment horizontal="left"/>
      <protection/>
    </xf>
    <xf numFmtId="0" fontId="8" fillId="0" borderId="1" xfId="21" applyFont="1" applyBorder="1">
      <alignment/>
      <protection/>
    </xf>
    <xf numFmtId="164" fontId="10" fillId="0" borderId="0" xfId="0" applyNumberFormat="1" applyFont="1" applyBorder="1" applyAlignment="1" applyProtection="1">
      <alignment/>
      <protection/>
    </xf>
    <xf numFmtId="0" fontId="36" fillId="0" borderId="1" xfId="0" applyFont="1" applyBorder="1" applyAlignment="1">
      <alignment/>
    </xf>
    <xf numFmtId="2" fontId="43" fillId="3" borderId="1" xfId="22" applyNumberFormat="1" applyFont="1" applyFill="1" applyBorder="1" applyAlignment="1" applyProtection="1">
      <alignment horizontal="center" wrapText="1"/>
      <protection/>
    </xf>
    <xf numFmtId="2" fontId="43" fillId="3" borderId="1" xfId="22" applyNumberFormat="1" applyFont="1" applyFill="1" applyBorder="1" applyAlignment="1">
      <alignment horizontal="center"/>
      <protection/>
    </xf>
    <xf numFmtId="2" fontId="44" fillId="3" borderId="1" xfId="22" applyNumberFormat="1" applyFont="1" applyFill="1" applyBorder="1" applyAlignment="1" applyProtection="1">
      <alignment horizontal="center" wrapText="1"/>
      <protection/>
    </xf>
    <xf numFmtId="2" fontId="44" fillId="3" borderId="1" xfId="22" applyNumberFormat="1" applyFont="1" applyFill="1" applyBorder="1" applyAlignment="1">
      <alignment horizontal="center"/>
      <protection/>
    </xf>
    <xf numFmtId="0" fontId="36" fillId="0" borderId="1" xfId="21" applyFont="1" applyBorder="1" applyAlignment="1">
      <alignment horizontal="left"/>
      <protection/>
    </xf>
    <xf numFmtId="0" fontId="36" fillId="0" borderId="1" xfId="21" applyFont="1" applyBorder="1">
      <alignment/>
      <protection/>
    </xf>
    <xf numFmtId="164" fontId="47" fillId="0" borderId="0" xfId="0" applyNumberFormat="1" applyFont="1" applyAlignment="1" applyProtection="1">
      <alignment/>
      <protection/>
    </xf>
    <xf numFmtId="173" fontId="8" fillId="0" borderId="1" xfId="15" applyNumberFormat="1" applyFont="1" applyBorder="1" applyAlignment="1" applyProtection="1">
      <alignment horizontal="center"/>
      <protection/>
    </xf>
    <xf numFmtId="173" fontId="9" fillId="0" borderId="1" xfId="15" applyNumberFormat="1" applyFont="1" applyBorder="1" applyAlignment="1" applyProtection="1">
      <alignment horizontal="center"/>
      <protection/>
    </xf>
    <xf numFmtId="0" fontId="30" fillId="3" borderId="0" xfId="0" applyFont="1" applyFill="1" applyAlignment="1">
      <alignment/>
    </xf>
    <xf numFmtId="164" fontId="48" fillId="3" borderId="1" xfId="0" applyNumberFormat="1" applyFont="1" applyFill="1" applyBorder="1" applyAlignment="1" applyProtection="1">
      <alignment horizontal="right"/>
      <protection/>
    </xf>
    <xf numFmtId="164" fontId="8" fillId="3" borderId="7" xfId="0" applyNumberFormat="1" applyFont="1" applyFill="1" applyBorder="1" applyAlignment="1" applyProtection="1">
      <alignment horizontal="center"/>
      <protection/>
    </xf>
    <xf numFmtId="164" fontId="31" fillId="3" borderId="10" xfId="0" applyNumberFormat="1" applyFont="1" applyFill="1" applyBorder="1" applyAlignment="1" applyProtection="1">
      <alignment horizontal="center"/>
      <protection/>
    </xf>
    <xf numFmtId="164" fontId="31" fillId="3" borderId="11" xfId="0" applyNumberFormat="1" applyFont="1" applyFill="1" applyBorder="1" applyAlignment="1" applyProtection="1">
      <alignment horizontal="center"/>
      <protection/>
    </xf>
    <xf numFmtId="164" fontId="50" fillId="3" borderId="12" xfId="0" applyNumberFormat="1" applyFont="1" applyFill="1" applyBorder="1" applyAlignment="1" applyProtection="1">
      <alignment horizontal="center"/>
      <protection/>
    </xf>
    <xf numFmtId="164" fontId="42" fillId="3" borderId="12" xfId="0" applyNumberFormat="1" applyFont="1" applyFill="1" applyBorder="1" applyAlignment="1" applyProtection="1">
      <alignment horizontal="center"/>
      <protection/>
    </xf>
    <xf numFmtId="164" fontId="32" fillId="3" borderId="12" xfId="0" applyNumberFormat="1" applyFont="1" applyFill="1" applyBorder="1" applyAlignment="1" applyProtection="1">
      <alignment horizontal="center"/>
      <protection/>
    </xf>
    <xf numFmtId="164" fontId="8" fillId="3" borderId="10" xfId="0" applyNumberFormat="1" applyFont="1" applyFill="1" applyBorder="1" applyAlignment="1" applyProtection="1">
      <alignment horizontal="center"/>
      <protection/>
    </xf>
    <xf numFmtId="164" fontId="8" fillId="3" borderId="11" xfId="0" applyNumberFormat="1" applyFont="1" applyFill="1" applyBorder="1" applyAlignment="1" applyProtection="1">
      <alignment horizontal="center"/>
      <protection/>
    </xf>
    <xf numFmtId="164" fontId="10" fillId="3" borderId="12" xfId="0" applyNumberFormat="1" applyFont="1" applyFill="1" applyBorder="1" applyAlignment="1" applyProtection="1">
      <alignment horizontal="center"/>
      <protection/>
    </xf>
    <xf numFmtId="164" fontId="31" fillId="3" borderId="7" xfId="0" applyNumberFormat="1" applyFont="1" applyFill="1" applyBorder="1" applyAlignment="1" applyProtection="1">
      <alignment horizontal="center"/>
      <protection/>
    </xf>
    <xf numFmtId="170" fontId="10" fillId="3" borderId="1" xfId="0" applyNumberFormat="1" applyFont="1" applyFill="1" applyBorder="1" applyAlignment="1" applyProtection="1">
      <alignment horizontal="center"/>
      <protection/>
    </xf>
    <xf numFmtId="0" fontId="51" fillId="3" borderId="0" xfId="0" applyFont="1" applyFill="1" applyAlignment="1">
      <alignment/>
    </xf>
    <xf numFmtId="2" fontId="52" fillId="0" borderId="0" xfId="0" applyNumberFormat="1" applyFont="1" applyAlignment="1">
      <alignment/>
    </xf>
    <xf numFmtId="2" fontId="17" fillId="0" borderId="13" xfId="0" applyNumberFormat="1" applyFont="1" applyBorder="1" applyAlignment="1">
      <alignment/>
    </xf>
    <xf numFmtId="2" fontId="53" fillId="0" borderId="0" xfId="0" applyNumberFormat="1" applyFont="1" applyAlignment="1">
      <alignment/>
    </xf>
    <xf numFmtId="2" fontId="53" fillId="0" borderId="3" xfId="0" applyNumberFormat="1" applyFont="1" applyBorder="1" applyAlignment="1">
      <alignment/>
    </xf>
    <xf numFmtId="164" fontId="8" fillId="3" borderId="8" xfId="0" applyNumberFormat="1" applyFont="1" applyFill="1" applyBorder="1" applyAlignment="1">
      <alignment horizontal="center"/>
    </xf>
    <xf numFmtId="164" fontId="31" fillId="3" borderId="14" xfId="0" applyNumberFormat="1" applyFont="1" applyFill="1" applyBorder="1" applyAlignment="1" applyProtection="1">
      <alignment horizontal="center"/>
      <protection/>
    </xf>
    <xf numFmtId="164" fontId="8" fillId="3" borderId="11" xfId="0" applyNumberFormat="1" applyFont="1" applyFill="1" applyBorder="1" applyAlignment="1">
      <alignment horizontal="center"/>
    </xf>
    <xf numFmtId="164" fontId="49" fillId="3" borderId="12" xfId="0" applyNumberFormat="1" applyFont="1" applyFill="1" applyBorder="1" applyAlignment="1" applyProtection="1">
      <alignment horizontal="center"/>
      <protection/>
    </xf>
    <xf numFmtId="0" fontId="1" fillId="2" borderId="0" xfId="0" applyFont="1" applyFill="1" applyAlignment="1">
      <alignment horizontal="left"/>
    </xf>
    <xf numFmtId="0" fontId="1" fillId="3" borderId="0" xfId="0" applyFont="1" applyFill="1" applyAlignment="1">
      <alignment horizontal="right"/>
    </xf>
    <xf numFmtId="0" fontId="0" fillId="2" borderId="0" xfId="0" applyFill="1" applyAlignment="1">
      <alignment/>
    </xf>
    <xf numFmtId="0" fontId="58" fillId="4" borderId="0" xfId="0" applyNumberFormat="1" applyFont="1" applyFill="1" applyBorder="1" applyAlignment="1" applyProtection="1">
      <alignment horizontal="left" vertical="center" wrapText="1"/>
      <protection/>
    </xf>
    <xf numFmtId="0" fontId="31" fillId="3" borderId="1" xfId="0" applyFont="1" applyFill="1" applyBorder="1" applyAlignment="1" applyProtection="1">
      <alignment horizontal="center" wrapText="1"/>
      <protection/>
    </xf>
    <xf numFmtId="0" fontId="59" fillId="0" borderId="1" xfId="0" applyFont="1" applyBorder="1" applyAlignment="1" applyProtection="1">
      <alignment horizontal="left"/>
      <protection/>
    </xf>
    <xf numFmtId="0" fontId="60" fillId="0" borderId="0" xfId="0" applyFont="1" applyAlignment="1">
      <alignment horizontal="center"/>
    </xf>
    <xf numFmtId="0" fontId="60" fillId="0" borderId="0" xfId="0" applyFont="1" applyAlignment="1">
      <alignment/>
    </xf>
    <xf numFmtId="166" fontId="60" fillId="0" borderId="1" xfId="0" applyNumberFormat="1" applyFont="1" applyBorder="1" applyAlignment="1" applyProtection="1">
      <alignment horizontal="center"/>
      <protection/>
    </xf>
    <xf numFmtId="171" fontId="9" fillId="0" borderId="8" xfId="0" applyNumberFormat="1" applyFont="1" applyBorder="1" applyAlignment="1">
      <alignment horizontal="center"/>
    </xf>
    <xf numFmtId="0" fontId="31" fillId="0" borderId="1" xfId="0" applyFont="1" applyBorder="1" applyAlignment="1">
      <alignment horizontal="center" vertical="center"/>
    </xf>
    <xf numFmtId="164" fontId="9" fillId="0" borderId="1" xfId="0" applyNumberFormat="1" applyFont="1" applyBorder="1" applyAlignment="1" applyProtection="1">
      <alignment horizontal="left"/>
      <protection/>
    </xf>
    <xf numFmtId="0" fontId="0" fillId="0" borderId="0" xfId="0" applyFill="1" applyAlignment="1">
      <alignment/>
    </xf>
    <xf numFmtId="164" fontId="9" fillId="0" borderId="0" xfId="0" applyNumberFormat="1" applyFont="1" applyAlignment="1" applyProtection="1">
      <alignment horizontal="right"/>
      <protection/>
    </xf>
    <xf numFmtId="0" fontId="51" fillId="0" borderId="0" xfId="0" applyFont="1" applyFill="1" applyAlignment="1">
      <alignment/>
    </xf>
    <xf numFmtId="0" fontId="62" fillId="0" borderId="0" xfId="0" applyFont="1" applyBorder="1" applyAlignment="1">
      <alignment/>
    </xf>
    <xf numFmtId="0" fontId="36" fillId="0" borderId="0" xfId="0" applyFont="1" applyBorder="1" applyAlignment="1">
      <alignment/>
    </xf>
    <xf numFmtId="0" fontId="5" fillId="0" borderId="0" xfId="0" applyFont="1" applyAlignment="1">
      <alignment horizontal="right"/>
    </xf>
    <xf numFmtId="0" fontId="52" fillId="0" borderId="0" xfId="0" applyFont="1" applyFill="1" applyAlignment="1">
      <alignment/>
    </xf>
    <xf numFmtId="0" fontId="8" fillId="0" borderId="1" xfId="0" applyFont="1" applyFill="1" applyBorder="1" applyAlignment="1" applyProtection="1">
      <alignment horizontal="center" wrapText="1"/>
      <protection/>
    </xf>
    <xf numFmtId="0" fontId="54" fillId="0" borderId="0" xfId="0" applyFont="1" applyFill="1" applyAlignment="1">
      <alignment/>
    </xf>
    <xf numFmtId="0" fontId="53" fillId="0" borderId="0" xfId="0" applyFont="1" applyFill="1" applyAlignment="1">
      <alignment/>
    </xf>
    <xf numFmtId="0" fontId="0" fillId="0" borderId="1" xfId="0" applyBorder="1" applyAlignment="1">
      <alignment/>
    </xf>
    <xf numFmtId="0" fontId="8" fillId="0" borderId="4" xfId="0" applyFont="1" applyBorder="1" applyAlignment="1">
      <alignment horizontal="right" wrapText="1"/>
    </xf>
    <xf numFmtId="164" fontId="34" fillId="0" borderId="0" xfId="0" applyNumberFormat="1" applyFont="1" applyBorder="1" applyAlignment="1" applyProtection="1">
      <alignment horizontal="right" vertical="center"/>
      <protection/>
    </xf>
    <xf numFmtId="0" fontId="33" fillId="0" borderId="0" xfId="0" applyFont="1" applyAlignment="1">
      <alignment horizontal="left" wrapText="1"/>
    </xf>
    <xf numFmtId="0" fontId="32" fillId="0" borderId="0" xfId="0" applyFont="1" applyBorder="1" applyAlignment="1" applyProtection="1">
      <alignment horizontal="center"/>
      <protection/>
    </xf>
    <xf numFmtId="2" fontId="8" fillId="0" borderId="1" xfId="0" applyNumberFormat="1" applyFont="1" applyBorder="1" applyAlignment="1">
      <alignment/>
    </xf>
    <xf numFmtId="2" fontId="1" fillId="0" borderId="1" xfId="0" applyNumberFormat="1" applyFont="1" applyBorder="1" applyAlignment="1">
      <alignment/>
    </xf>
    <xf numFmtId="43" fontId="9" fillId="0" borderId="1" xfId="15" applyNumberFormat="1" applyFont="1" applyBorder="1" applyAlignment="1" applyProtection="1">
      <alignment horizontal="center"/>
      <protection/>
    </xf>
    <xf numFmtId="43" fontId="61" fillId="0" borderId="1" xfId="15" applyNumberFormat="1" applyFont="1" applyBorder="1" applyAlignment="1" applyProtection="1">
      <alignment horizontal="center"/>
      <protection/>
    </xf>
    <xf numFmtId="164" fontId="9" fillId="3" borderId="1" xfId="0" applyNumberFormat="1" applyFont="1" applyFill="1" applyBorder="1" applyAlignment="1" applyProtection="1">
      <alignment horizontal="center" vertical="top" wrapText="1"/>
      <protection/>
    </xf>
    <xf numFmtId="164" fontId="10" fillId="3" borderId="1" xfId="0" applyNumberFormat="1" applyFont="1" applyFill="1" applyBorder="1" applyAlignment="1" applyProtection="1">
      <alignment horizontal="left" vertical="top" wrapText="1"/>
      <protection/>
    </xf>
    <xf numFmtId="0" fontId="8" fillId="0" borderId="1" xfId="0" applyFont="1" applyFill="1" applyBorder="1" applyAlignment="1" applyProtection="1">
      <alignment horizontal="center" vertical="center"/>
      <protection/>
    </xf>
    <xf numFmtId="0" fontId="12" fillId="3" borderId="1" xfId="0" applyFont="1" applyFill="1" applyBorder="1" applyAlignment="1" applyProtection="1">
      <alignment horizontal="center" vertical="center"/>
      <protection/>
    </xf>
    <xf numFmtId="0" fontId="9" fillId="0" borderId="1" xfId="0" applyFont="1" applyBorder="1" applyAlignment="1">
      <alignment/>
    </xf>
    <xf numFmtId="0" fontId="9" fillId="0" borderId="1" xfId="0" applyFont="1" applyBorder="1" applyAlignment="1">
      <alignment/>
    </xf>
    <xf numFmtId="0" fontId="8" fillId="0" borderId="1" xfId="0" applyFont="1" applyBorder="1" applyAlignment="1">
      <alignment/>
    </xf>
    <xf numFmtId="0" fontId="8" fillId="0" borderId="1" xfId="0" applyFont="1" applyBorder="1" applyAlignment="1" applyProtection="1">
      <alignment/>
      <protection/>
    </xf>
    <xf numFmtId="0" fontId="8" fillId="3" borderId="1" xfId="0" applyFont="1" applyFill="1" applyBorder="1" applyAlignment="1">
      <alignment horizontal="center"/>
    </xf>
    <xf numFmtId="0" fontId="10" fillId="3" borderId="1" xfId="0" applyFont="1" applyFill="1" applyBorder="1" applyAlignment="1">
      <alignment horizontal="center"/>
    </xf>
    <xf numFmtId="0" fontId="9" fillId="3" borderId="1" xfId="0" applyFont="1" applyFill="1" applyBorder="1" applyAlignment="1">
      <alignment horizontal="center"/>
    </xf>
    <xf numFmtId="0" fontId="9" fillId="3" borderId="1" xfId="0" applyFont="1" applyFill="1" applyBorder="1" applyAlignment="1">
      <alignment/>
    </xf>
    <xf numFmtId="0" fontId="9" fillId="3" borderId="1" xfId="0" applyFont="1" applyFill="1" applyBorder="1" applyAlignment="1" applyProtection="1">
      <alignment/>
      <protection/>
    </xf>
    <xf numFmtId="0" fontId="33" fillId="3" borderId="1" xfId="0" applyFont="1" applyFill="1" applyBorder="1" applyAlignment="1" applyProtection="1">
      <alignment/>
      <protection/>
    </xf>
    <xf numFmtId="0" fontId="8" fillId="0" borderId="0" xfId="0" applyFont="1" applyBorder="1" applyAlignment="1">
      <alignment horizontal="right" wrapText="1"/>
    </xf>
    <xf numFmtId="165" fontId="33" fillId="0" borderId="0" xfId="0" applyNumberFormat="1" applyFont="1" applyBorder="1" applyAlignment="1" applyProtection="1">
      <alignment horizontal="center" wrapText="1"/>
      <protection/>
    </xf>
    <xf numFmtId="49" fontId="33" fillId="0" borderId="0" xfId="0" applyNumberFormat="1" applyFont="1" applyBorder="1" applyAlignment="1">
      <alignment horizontal="center"/>
    </xf>
    <xf numFmtId="2" fontId="33" fillId="0" borderId="0" xfId="0" applyNumberFormat="1" applyFont="1" applyBorder="1" applyAlignment="1" applyProtection="1">
      <alignment horizontal="center"/>
      <protection/>
    </xf>
    <xf numFmtId="165" fontId="33" fillId="0" borderId="0" xfId="0" applyNumberFormat="1" applyFont="1" applyBorder="1" applyAlignment="1" applyProtection="1">
      <alignment horizontal="center"/>
      <protection/>
    </xf>
    <xf numFmtId="164" fontId="33" fillId="0" borderId="0" xfId="0" applyNumberFormat="1" applyFont="1" applyBorder="1" applyAlignment="1" applyProtection="1">
      <alignment horizontal="center"/>
      <protection/>
    </xf>
    <xf numFmtId="165" fontId="33" fillId="0" borderId="0" xfId="0" applyNumberFormat="1" applyFont="1" applyBorder="1" applyAlignment="1" applyProtection="1">
      <alignment horizontal="left"/>
      <protection/>
    </xf>
    <xf numFmtId="165" fontId="9" fillId="0" borderId="0" xfId="0" applyNumberFormat="1" applyFont="1" applyBorder="1" applyAlignment="1" applyProtection="1">
      <alignment horizontal="center"/>
      <protection/>
    </xf>
    <xf numFmtId="49" fontId="9" fillId="0" borderId="0" xfId="0" applyNumberFormat="1" applyFont="1" applyBorder="1" applyAlignment="1">
      <alignment horizontal="center"/>
    </xf>
    <xf numFmtId="2" fontId="9" fillId="0" borderId="0" xfId="0" applyNumberFormat="1" applyFont="1" applyBorder="1" applyAlignment="1">
      <alignment horizontal="center"/>
    </xf>
    <xf numFmtId="0" fontId="1" fillId="0" borderId="15" xfId="0" applyFont="1" applyBorder="1" applyAlignment="1">
      <alignment/>
    </xf>
    <xf numFmtId="2" fontId="9" fillId="0" borderId="16" xfId="0" applyNumberFormat="1" applyFont="1" applyBorder="1" applyAlignment="1">
      <alignment/>
    </xf>
    <xf numFmtId="2" fontId="9" fillId="0" borderId="17" xfId="0" applyNumberFormat="1" applyFont="1" applyBorder="1" applyAlignment="1">
      <alignment/>
    </xf>
    <xf numFmtId="2" fontId="20" fillId="0" borderId="18" xfId="0" applyNumberFormat="1" applyFont="1" applyBorder="1" applyAlignment="1">
      <alignment/>
    </xf>
    <xf numFmtId="2" fontId="20" fillId="0" borderId="19" xfId="0" applyNumberFormat="1" applyFont="1" applyBorder="1" applyAlignment="1">
      <alignment/>
    </xf>
    <xf numFmtId="2" fontId="20" fillId="0" borderId="15" xfId="0" applyNumberFormat="1" applyFont="1" applyBorder="1" applyAlignment="1">
      <alignment/>
    </xf>
    <xf numFmtId="0" fontId="1" fillId="0" borderId="19" xfId="0" applyFont="1" applyBorder="1" applyAlignment="1">
      <alignment/>
    </xf>
    <xf numFmtId="0" fontId="1" fillId="0" borderId="18" xfId="0" applyFont="1" applyBorder="1" applyAlignment="1">
      <alignment/>
    </xf>
    <xf numFmtId="49" fontId="20" fillId="0" borderId="15" xfId="0" applyNumberFormat="1" applyFont="1" applyBorder="1" applyAlignment="1" quotePrefix="1">
      <alignment horizontal="right"/>
    </xf>
    <xf numFmtId="2" fontId="20" fillId="0" borderId="15" xfId="0" applyNumberFormat="1" applyFont="1" applyBorder="1" applyAlignment="1" quotePrefix="1">
      <alignment horizontal="right"/>
    </xf>
    <xf numFmtId="0" fontId="5" fillId="0" borderId="0" xfId="0" applyFont="1" applyBorder="1" applyAlignment="1">
      <alignment horizontal="center"/>
    </xf>
    <xf numFmtId="0" fontId="66" fillId="0" borderId="20" xfId="0" applyFont="1" applyBorder="1" applyAlignment="1">
      <alignment horizontal="center"/>
    </xf>
    <xf numFmtId="0" fontId="1" fillId="0" borderId="21" xfId="0" applyFont="1" applyBorder="1" applyAlignment="1">
      <alignment/>
    </xf>
    <xf numFmtId="0" fontId="1" fillId="0" borderId="22" xfId="0" applyFont="1" applyBorder="1" applyAlignment="1">
      <alignment/>
    </xf>
    <xf numFmtId="2" fontId="9" fillId="0" borderId="11" xfId="0" applyNumberFormat="1" applyFont="1" applyBorder="1" applyAlignment="1">
      <alignment horizontal="center" wrapText="1"/>
    </xf>
    <xf numFmtId="0" fontId="9" fillId="0" borderId="11" xfId="0" applyFont="1" applyFill="1" applyBorder="1" applyAlignment="1" applyProtection="1">
      <alignment horizontal="center" wrapText="1"/>
      <protection/>
    </xf>
    <xf numFmtId="0" fontId="0" fillId="0" borderId="4" xfId="0" applyBorder="1" applyAlignment="1">
      <alignment/>
    </xf>
    <xf numFmtId="0" fontId="20" fillId="0" borderId="0" xfId="0" applyFont="1" applyBorder="1" applyAlignment="1">
      <alignment horizontal="center" wrapText="1"/>
    </xf>
    <xf numFmtId="0" fontId="41" fillId="5" borderId="1" xfId="0" applyFont="1" applyFill="1" applyBorder="1" applyAlignment="1">
      <alignment horizontal="center"/>
    </xf>
    <xf numFmtId="0" fontId="38" fillId="5" borderId="1" xfId="0" applyFont="1" applyFill="1" applyBorder="1" applyAlignment="1">
      <alignment horizontal="left" wrapText="1"/>
    </xf>
    <xf numFmtId="2" fontId="38" fillId="5" borderId="1" xfId="0" applyNumberFormat="1" applyFont="1" applyFill="1" applyBorder="1" applyAlignment="1">
      <alignment horizontal="center"/>
    </xf>
    <xf numFmtId="9" fontId="38" fillId="5" borderId="1" xfId="0" applyNumberFormat="1" applyFont="1" applyFill="1" applyBorder="1" applyAlignment="1">
      <alignment horizontal="left"/>
    </xf>
    <xf numFmtId="0" fontId="40" fillId="5" borderId="1" xfId="0" applyFont="1" applyFill="1" applyBorder="1" applyAlignment="1">
      <alignment horizontal="center"/>
    </xf>
    <xf numFmtId="10" fontId="39" fillId="5" borderId="1" xfId="0" applyNumberFormat="1" applyFont="1" applyFill="1" applyBorder="1" applyAlignment="1" applyProtection="1">
      <alignment horizontal="left"/>
      <protection/>
    </xf>
    <xf numFmtId="0" fontId="38" fillId="5" borderId="1" xfId="0" applyFont="1" applyFill="1" applyBorder="1" applyAlignment="1">
      <alignment horizontal="center"/>
    </xf>
    <xf numFmtId="2" fontId="55" fillId="5" borderId="1" xfId="0" applyNumberFormat="1" applyFont="1" applyFill="1" applyBorder="1" applyAlignment="1">
      <alignment/>
    </xf>
    <xf numFmtId="0" fontId="8" fillId="0" borderId="1" xfId="0" applyFont="1" applyFill="1" applyBorder="1" applyAlignment="1" applyProtection="1">
      <alignment horizontal="left"/>
      <protection/>
    </xf>
    <xf numFmtId="164" fontId="65" fillId="0" borderId="1" xfId="0" applyNumberFormat="1" applyFont="1" applyBorder="1" applyAlignment="1" applyProtection="1">
      <alignment horizontal="center"/>
      <protection/>
    </xf>
    <xf numFmtId="164" fontId="67" fillId="0" borderId="1" xfId="0" applyNumberFormat="1" applyFont="1" applyBorder="1" applyAlignment="1" applyProtection="1">
      <alignment horizontal="center"/>
      <protection/>
    </xf>
    <xf numFmtId="165" fontId="9" fillId="0" borderId="1" xfId="0" applyNumberFormat="1" applyFont="1" applyBorder="1" applyAlignment="1" applyProtection="1">
      <alignment horizontal="center" vertical="top" wrapText="1"/>
      <protection/>
    </xf>
    <xf numFmtId="1" fontId="70" fillId="0" borderId="1" xfId="0" applyNumberFormat="1" applyFont="1" applyBorder="1" applyAlignment="1">
      <alignment horizontal="center"/>
    </xf>
    <xf numFmtId="164" fontId="20" fillId="0" borderId="1" xfId="0" applyNumberFormat="1" applyFont="1" applyBorder="1" applyAlignment="1" applyProtection="1">
      <alignment horizontal="right"/>
      <protection/>
    </xf>
    <xf numFmtId="2" fontId="20" fillId="0" borderId="1" xfId="0" applyNumberFormat="1" applyFont="1" applyBorder="1" applyAlignment="1">
      <alignment horizontal="right"/>
    </xf>
    <xf numFmtId="164" fontId="33" fillId="0" borderId="1" xfId="0" applyNumberFormat="1" applyFont="1" applyBorder="1" applyAlignment="1" applyProtection="1">
      <alignment horizontal="right"/>
      <protection/>
    </xf>
    <xf numFmtId="2" fontId="69" fillId="0" borderId="1" xfId="0" applyNumberFormat="1" applyFont="1" applyBorder="1" applyAlignment="1">
      <alignment horizontal="right"/>
    </xf>
    <xf numFmtId="164" fontId="20" fillId="3" borderId="1" xfId="0" applyNumberFormat="1" applyFont="1" applyFill="1" applyBorder="1" applyAlignment="1" applyProtection="1">
      <alignment horizontal="right"/>
      <protection/>
    </xf>
    <xf numFmtId="164" fontId="33" fillId="3" borderId="1" xfId="0" applyNumberFormat="1" applyFont="1" applyFill="1" applyBorder="1" applyAlignment="1" applyProtection="1">
      <alignment horizontal="right"/>
      <protection/>
    </xf>
    <xf numFmtId="2" fontId="20" fillId="3" borderId="1" xfId="0" applyNumberFormat="1" applyFont="1" applyFill="1" applyBorder="1" applyAlignment="1">
      <alignment horizontal="right"/>
    </xf>
    <xf numFmtId="164" fontId="57" fillId="3" borderId="1" xfId="0" applyNumberFormat="1" applyFont="1" applyFill="1" applyBorder="1" applyAlignment="1" applyProtection="1">
      <alignment horizontal="right"/>
      <protection/>
    </xf>
    <xf numFmtId="2" fontId="63" fillId="3" borderId="1" xfId="0" applyNumberFormat="1" applyFont="1" applyFill="1" applyBorder="1" applyAlignment="1">
      <alignment horizontal="right"/>
    </xf>
    <xf numFmtId="164" fontId="56" fillId="3" borderId="1" xfId="0" applyNumberFormat="1" applyFont="1" applyFill="1" applyBorder="1" applyAlignment="1" applyProtection="1">
      <alignment horizontal="right"/>
      <protection/>
    </xf>
    <xf numFmtId="164" fontId="64" fillId="3" borderId="1" xfId="0" applyNumberFormat="1" applyFont="1" applyFill="1" applyBorder="1" applyAlignment="1" applyProtection="1">
      <alignment horizontal="right"/>
      <protection/>
    </xf>
    <xf numFmtId="164" fontId="63" fillId="3" borderId="1" xfId="0" applyNumberFormat="1" applyFont="1" applyFill="1" applyBorder="1" applyAlignment="1" applyProtection="1">
      <alignment horizontal="right"/>
      <protection/>
    </xf>
    <xf numFmtId="2" fontId="64" fillId="3" borderId="1" xfId="0" applyNumberFormat="1" applyFont="1" applyFill="1" applyBorder="1" applyAlignment="1">
      <alignment horizontal="right"/>
    </xf>
    <xf numFmtId="164" fontId="31" fillId="3" borderId="1" xfId="0" applyNumberFormat="1" applyFont="1" applyFill="1" applyBorder="1" applyAlignment="1" applyProtection="1">
      <alignment horizontal="right"/>
      <protection/>
    </xf>
    <xf numFmtId="164" fontId="61" fillId="3" borderId="1" xfId="0" applyNumberFormat="1" applyFont="1" applyFill="1" applyBorder="1" applyAlignment="1" applyProtection="1">
      <alignment horizontal="right"/>
      <protection/>
    </xf>
    <xf numFmtId="2" fontId="31" fillId="3" borderId="1" xfId="0" applyNumberFormat="1" applyFont="1" applyFill="1" applyBorder="1" applyAlignment="1">
      <alignment horizontal="right"/>
    </xf>
    <xf numFmtId="2" fontId="61" fillId="3" borderId="1" xfId="0" applyNumberFormat="1" applyFont="1" applyFill="1" applyBorder="1" applyAlignment="1">
      <alignment horizontal="right"/>
    </xf>
    <xf numFmtId="164" fontId="68" fillId="0" borderId="1" xfId="0" applyNumberFormat="1" applyFont="1" applyFill="1" applyBorder="1" applyAlignment="1" applyProtection="1">
      <alignment horizontal="right"/>
      <protection/>
    </xf>
    <xf numFmtId="164" fontId="68" fillId="3" borderId="1" xfId="0" applyNumberFormat="1" applyFont="1" applyFill="1" applyBorder="1" applyAlignment="1" applyProtection="1">
      <alignment horizontal="right"/>
      <protection/>
    </xf>
    <xf numFmtId="0" fontId="9" fillId="0" borderId="0" xfId="0" applyFont="1" applyAlignment="1">
      <alignment horizontal="right"/>
    </xf>
    <xf numFmtId="0" fontId="17" fillId="0" borderId="0" xfId="0" applyFont="1" applyFill="1" applyAlignment="1">
      <alignment/>
    </xf>
    <xf numFmtId="0" fontId="32" fillId="0" borderId="0" xfId="0" applyFont="1" applyAlignment="1">
      <alignment horizontal="right"/>
    </xf>
    <xf numFmtId="0" fontId="21" fillId="0" borderId="0" xfId="0" applyFont="1" applyAlignment="1">
      <alignment vertical="top" wrapText="1"/>
    </xf>
    <xf numFmtId="0" fontId="10" fillId="0" borderId="0" xfId="0" applyFont="1" applyBorder="1" applyAlignment="1">
      <alignment horizontal="center"/>
    </xf>
    <xf numFmtId="0" fontId="10" fillId="0" borderId="0" xfId="0" applyNumberFormat="1" applyFont="1" applyBorder="1" applyAlignment="1" applyProtection="1">
      <alignment horizontal="left" vertical="center" wrapText="1"/>
      <protection/>
    </xf>
    <xf numFmtId="0" fontId="9" fillId="0" borderId="0" xfId="0" applyFont="1" applyBorder="1" applyAlignment="1">
      <alignment horizontal="center"/>
    </xf>
    <xf numFmtId="164" fontId="9" fillId="0" borderId="1" xfId="0" applyNumberFormat="1" applyFont="1" applyBorder="1" applyAlignment="1" applyProtection="1">
      <alignment horizontal="center" vertical="top" wrapText="1"/>
      <protection/>
    </xf>
    <xf numFmtId="164" fontId="8" fillId="0" borderId="1" xfId="0" applyNumberFormat="1" applyFont="1" applyBorder="1" applyAlignment="1" applyProtection="1">
      <alignment horizontal="center"/>
      <protection/>
    </xf>
    <xf numFmtId="164" fontId="9" fillId="0" borderId="6" xfId="0" applyNumberFormat="1" applyFont="1" applyBorder="1" applyAlignment="1" applyProtection="1">
      <alignment horizontal="center" vertical="top" wrapText="1"/>
      <protection/>
    </xf>
    <xf numFmtId="164" fontId="9" fillId="0" borderId="0" xfId="0" applyNumberFormat="1" applyFont="1" applyAlignment="1" applyProtection="1">
      <alignment horizontal="center" vertical="top" wrapText="1"/>
      <protection/>
    </xf>
    <xf numFmtId="0" fontId="9" fillId="0" borderId="0" xfId="0" applyFont="1" applyAlignment="1">
      <alignment horizontal="center" vertical="top" wrapText="1"/>
    </xf>
    <xf numFmtId="0" fontId="12" fillId="0" borderId="0" xfId="0" applyFont="1" applyAlignment="1">
      <alignment horizontal="center" wrapText="1"/>
    </xf>
    <xf numFmtId="164" fontId="14" fillId="0" borderId="4" xfId="0" applyNumberFormat="1" applyFont="1" applyBorder="1" applyAlignment="1" applyProtection="1">
      <alignment horizontal="center" vertical="center" wrapText="1"/>
      <protection/>
    </xf>
    <xf numFmtId="0" fontId="11" fillId="0" borderId="0" xfId="0" applyFont="1" applyAlignment="1">
      <alignment horizontal="center" wrapText="1"/>
    </xf>
    <xf numFmtId="0" fontId="11" fillId="0" borderId="0" xfId="0" applyFont="1" applyAlignment="1">
      <alignment horizontal="center"/>
    </xf>
    <xf numFmtId="0" fontId="14" fillId="0" borderId="0" xfId="0" applyFont="1" applyAlignment="1">
      <alignment horizontal="center" wrapText="1"/>
    </xf>
    <xf numFmtId="0" fontId="10" fillId="0" borderId="0" xfId="0" applyFont="1" applyAlignment="1">
      <alignment horizontal="center" wrapText="1"/>
    </xf>
    <xf numFmtId="0" fontId="9" fillId="0" borderId="6" xfId="0" applyFont="1" applyBorder="1" applyAlignment="1" applyProtection="1">
      <alignment horizontal="center" vertical="top" wrapText="1"/>
      <protection/>
    </xf>
    <xf numFmtId="0" fontId="9" fillId="0" borderId="0" xfId="0" applyFont="1" applyBorder="1" applyAlignment="1" applyProtection="1">
      <alignment horizontal="center" vertical="top" wrapText="1"/>
      <protection/>
    </xf>
    <xf numFmtId="0" fontId="46" fillId="3" borderId="0" xfId="0" applyFont="1" applyFill="1" applyAlignment="1">
      <alignment horizontal="right"/>
    </xf>
    <xf numFmtId="0" fontId="46" fillId="0" borderId="0" xfId="0" applyFont="1" applyAlignment="1">
      <alignment horizontal="right"/>
    </xf>
    <xf numFmtId="0" fontId="15" fillId="0" borderId="0" xfId="0" applyFont="1" applyAlignment="1">
      <alignment horizontal="right"/>
    </xf>
    <xf numFmtId="0" fontId="22" fillId="0" borderId="0" xfId="0" applyFont="1" applyAlignment="1">
      <alignment horizontal="center"/>
    </xf>
    <xf numFmtId="0" fontId="9" fillId="0" borderId="6" xfId="0" applyFont="1" applyBorder="1" applyAlignment="1">
      <alignment horizontal="center" wrapText="1"/>
    </xf>
    <xf numFmtId="0" fontId="9" fillId="0" borderId="4" xfId="0" applyFont="1" applyBorder="1" applyAlignment="1">
      <alignment horizontal="center" wrapText="1"/>
    </xf>
    <xf numFmtId="164" fontId="9" fillId="0" borderId="6" xfId="0" applyNumberFormat="1" applyFont="1" applyBorder="1" applyAlignment="1" applyProtection="1">
      <alignment horizontal="center" wrapText="1"/>
      <protection/>
    </xf>
    <xf numFmtId="164" fontId="9" fillId="0" borderId="4" xfId="0" applyNumberFormat="1" applyFont="1" applyBorder="1" applyAlignment="1" applyProtection="1">
      <alignment horizontal="center" wrapText="1"/>
      <protection/>
    </xf>
    <xf numFmtId="0" fontId="10" fillId="0" borderId="4" xfId="0" applyFont="1" applyBorder="1" applyAlignment="1">
      <alignment horizontal="center" vertical="top"/>
    </xf>
    <xf numFmtId="0" fontId="9" fillId="0" borderId="0" xfId="0" applyFont="1" applyAlignment="1">
      <alignment horizontal="center" wrapText="1"/>
    </xf>
    <xf numFmtId="0" fontId="7" fillId="0" borderId="0" xfId="0" applyFont="1" applyAlignment="1">
      <alignment horizontal="center"/>
    </xf>
    <xf numFmtId="0" fontId="11" fillId="0" borderId="0" xfId="0" applyFont="1" applyAlignment="1">
      <alignment horizontal="center" vertical="top"/>
    </xf>
    <xf numFmtId="164" fontId="10" fillId="0" borderId="4" xfId="0" applyNumberFormat="1" applyFont="1" applyBorder="1" applyAlignment="1" applyProtection="1">
      <alignment horizontal="center" vertical="top"/>
      <protection/>
    </xf>
    <xf numFmtId="164" fontId="9" fillId="0" borderId="1" xfId="0" applyNumberFormat="1" applyFont="1" applyBorder="1" applyAlignment="1" applyProtection="1">
      <alignment horizontal="center" vertical="top"/>
      <protection/>
    </xf>
    <xf numFmtId="0" fontId="10" fillId="0" borderId="0" xfId="0" applyFont="1" applyAlignment="1">
      <alignment horizontal="center" vertical="top"/>
    </xf>
    <xf numFmtId="0" fontId="10" fillId="0" borderId="0" xfId="0" applyFont="1" applyBorder="1" applyAlignment="1">
      <alignment horizontal="center" vertical="top"/>
    </xf>
    <xf numFmtId="164" fontId="10" fillId="0" borderId="2" xfId="0" applyNumberFormat="1" applyFont="1" applyBorder="1" applyAlignment="1" applyProtection="1">
      <alignment horizontal="center" vertical="top"/>
      <protection/>
    </xf>
    <xf numFmtId="164" fontId="9" fillId="0" borderId="6" xfId="0" applyNumberFormat="1" applyFont="1" applyBorder="1" applyAlignment="1" applyProtection="1">
      <alignment horizontal="center" vertical="top"/>
      <protection/>
    </xf>
    <xf numFmtId="164" fontId="9" fillId="0" borderId="4" xfId="0" applyNumberFormat="1" applyFont="1" applyBorder="1" applyAlignment="1" applyProtection="1">
      <alignment horizontal="center" vertical="top"/>
      <protection/>
    </xf>
    <xf numFmtId="164" fontId="10" fillId="0" borderId="6" xfId="0" applyNumberFormat="1" applyFont="1" applyBorder="1" applyAlignment="1" applyProtection="1">
      <alignment horizontal="center" vertical="top" wrapText="1"/>
      <protection/>
    </xf>
    <xf numFmtId="164" fontId="10" fillId="0" borderId="0" xfId="0" applyNumberFormat="1" applyFont="1" applyAlignment="1" applyProtection="1">
      <alignment horizontal="center" vertical="top" wrapText="1"/>
      <protection/>
    </xf>
    <xf numFmtId="0" fontId="8" fillId="0" borderId="1" xfId="0" applyFont="1" applyBorder="1" applyAlignment="1">
      <alignment horizontal="center"/>
    </xf>
    <xf numFmtId="164" fontId="9" fillId="0" borderId="1" xfId="0" applyNumberFormat="1" applyFont="1" applyBorder="1" applyAlignment="1" applyProtection="1">
      <alignment horizontal="center"/>
      <protection/>
    </xf>
    <xf numFmtId="0" fontId="9" fillId="0" borderId="0" xfId="0" applyFont="1" applyAlignment="1">
      <alignment horizontal="center"/>
    </xf>
    <xf numFmtId="164" fontId="26" fillId="0" borderId="0" xfId="0" applyNumberFormat="1" applyFont="1" applyBorder="1" applyAlignment="1" applyProtection="1">
      <alignment horizontal="center"/>
      <protection/>
    </xf>
    <xf numFmtId="0" fontId="45" fillId="0" borderId="0" xfId="0" applyFont="1" applyBorder="1" applyAlignment="1">
      <alignment horizontal="center"/>
    </xf>
    <xf numFmtId="0" fontId="23" fillId="0" borderId="6" xfId="0" applyFont="1" applyBorder="1" applyAlignment="1" applyProtection="1">
      <alignment horizontal="left" wrapText="1"/>
      <protection/>
    </xf>
    <xf numFmtId="164" fontId="23" fillId="0" borderId="1" xfId="0" applyNumberFormat="1" applyFont="1" applyBorder="1" applyAlignment="1" applyProtection="1">
      <alignment horizontal="center"/>
      <protection/>
    </xf>
    <xf numFmtId="164" fontId="29" fillId="0" borderId="1" xfId="0" applyNumberFormat="1" applyFont="1" applyBorder="1" applyAlignment="1" applyProtection="1">
      <alignment horizontal="center" vertical="top" wrapText="1"/>
      <protection/>
    </xf>
    <xf numFmtId="164" fontId="29" fillId="0" borderId="1" xfId="0" applyNumberFormat="1" applyFont="1" applyBorder="1" applyAlignment="1" applyProtection="1">
      <alignment horizontal="center" wrapText="1"/>
      <protection/>
    </xf>
    <xf numFmtId="0" fontId="29" fillId="0" borderId="1" xfId="0" applyFont="1" applyBorder="1" applyAlignment="1">
      <alignment horizontal="center" wrapText="1"/>
    </xf>
    <xf numFmtId="164" fontId="26" fillId="0" borderId="1" xfId="0" applyNumberFormat="1" applyFont="1" applyBorder="1" applyAlignment="1" applyProtection="1">
      <alignment horizontal="center" wrapText="1"/>
      <protection/>
    </xf>
    <xf numFmtId="0" fontId="26" fillId="0" borderId="1" xfId="0" applyFont="1" applyBorder="1" applyAlignment="1">
      <alignment horizontal="center" wrapText="1"/>
    </xf>
    <xf numFmtId="2" fontId="36" fillId="0" borderId="1" xfId="22" applyNumberFormat="1" applyFont="1" applyFill="1" applyBorder="1" applyAlignment="1" applyProtection="1">
      <alignment horizontal="center" vertical="center" wrapText="1"/>
      <protection/>
    </xf>
    <xf numFmtId="0" fontId="36" fillId="0" borderId="1" xfId="21" applyFont="1" applyBorder="1" applyAlignment="1">
      <alignment horizontal="center" vertical="center" wrapText="1"/>
      <protection/>
    </xf>
    <xf numFmtId="0" fontId="25" fillId="0" borderId="0" xfId="0" applyFont="1" applyAlignment="1">
      <alignment horizontal="center"/>
    </xf>
    <xf numFmtId="0" fontId="36" fillId="0" borderId="1" xfId="0" applyFont="1" applyBorder="1" applyAlignment="1">
      <alignment horizontal="center"/>
    </xf>
    <xf numFmtId="0" fontId="36" fillId="0" borderId="7" xfId="0" applyFont="1" applyBorder="1" applyAlignment="1">
      <alignment horizontal="center"/>
    </xf>
    <xf numFmtId="0" fontId="36" fillId="0" borderId="8" xfId="0" applyFont="1" applyBorder="1" applyAlignment="1">
      <alignment horizontal="center"/>
    </xf>
    <xf numFmtId="0" fontId="8" fillId="0" borderId="1" xfId="0" applyFont="1" applyBorder="1" applyAlignment="1">
      <alignment horizontal="center" vertical="top"/>
    </xf>
    <xf numFmtId="0" fontId="11" fillId="0" borderId="0" xfId="0" applyFont="1" applyBorder="1" applyAlignment="1">
      <alignment horizontal="center" vertical="top"/>
    </xf>
    <xf numFmtId="164" fontId="8" fillId="0" borderId="1" xfId="0" applyNumberFormat="1" applyFont="1" applyBorder="1" applyAlignment="1" applyProtection="1">
      <alignment horizontal="center" vertical="center"/>
      <protection/>
    </xf>
    <xf numFmtId="0" fontId="8" fillId="0" borderId="1" xfId="0" applyFont="1" applyBorder="1" applyAlignment="1" applyProtection="1">
      <alignment horizontal="center" vertical="center" wrapText="1"/>
      <protection/>
    </xf>
    <xf numFmtId="164" fontId="8" fillId="0" borderId="1" xfId="0" applyNumberFormat="1" applyFont="1" applyBorder="1" applyAlignment="1" applyProtection="1">
      <alignment horizontal="center" vertical="center" wrapText="1"/>
      <protection/>
    </xf>
    <xf numFmtId="0" fontId="8" fillId="0" borderId="1" xfId="0" applyFont="1" applyBorder="1" applyAlignment="1">
      <alignment horizontal="center" vertical="center" wrapText="1"/>
    </xf>
    <xf numFmtId="164" fontId="10" fillId="0" borderId="1" xfId="0" applyNumberFormat="1" applyFont="1" applyBorder="1" applyAlignment="1" applyProtection="1">
      <alignment horizontal="center" vertical="center" wrapText="1"/>
      <protection/>
    </xf>
    <xf numFmtId="0" fontId="34" fillId="0" borderId="0" xfId="0" applyFont="1" applyAlignment="1">
      <alignment horizontal="right"/>
    </xf>
    <xf numFmtId="0" fontId="8" fillId="0" borderId="6" xfId="0" applyFont="1" applyBorder="1" applyAlignment="1">
      <alignment horizontal="left" vertical="center" wrapText="1"/>
    </xf>
    <xf numFmtId="164" fontId="8" fillId="0" borderId="0" xfId="0" applyNumberFormat="1" applyFont="1" applyAlignment="1" applyProtection="1">
      <alignment horizontal="justify" vertical="center" wrapText="1"/>
      <protection/>
    </xf>
    <xf numFmtId="0" fontId="8" fillId="0" borderId="0" xfId="0" applyFont="1" applyAlignment="1">
      <alignment horizontal="justify" vertical="center" wrapText="1"/>
    </xf>
    <xf numFmtId="0" fontId="8" fillId="0" borderId="0" xfId="0" applyFont="1" applyAlignment="1" applyProtection="1">
      <alignment horizontal="justify" vertical="center" wrapText="1"/>
      <protection/>
    </xf>
    <xf numFmtId="0" fontId="15" fillId="0" borderId="0" xfId="0" applyFont="1" applyAlignment="1">
      <alignment horizontal="center"/>
    </xf>
    <xf numFmtId="0" fontId="8" fillId="0" borderId="4" xfId="0" applyFont="1" applyBorder="1" applyAlignment="1">
      <alignment horizontal="center"/>
    </xf>
    <xf numFmtId="164" fontId="9" fillId="3" borderId="7" xfId="0" applyNumberFormat="1" applyFont="1" applyFill="1" applyBorder="1" applyAlignment="1" applyProtection="1">
      <alignment horizontal="center" vertical="center"/>
      <protection/>
    </xf>
    <xf numFmtId="164" fontId="9" fillId="3" borderId="2" xfId="0" applyNumberFormat="1" applyFont="1" applyFill="1" applyBorder="1" applyAlignment="1" applyProtection="1">
      <alignment horizontal="center" vertical="center"/>
      <protection/>
    </xf>
    <xf numFmtId="164" fontId="9" fillId="3" borderId="8" xfId="0" applyNumberFormat="1" applyFont="1" applyFill="1" applyBorder="1" applyAlignment="1" applyProtection="1">
      <alignment horizontal="center" vertical="center"/>
      <protection/>
    </xf>
    <xf numFmtId="0" fontId="8" fillId="0" borderId="0" xfId="0" applyFont="1" applyAlignment="1">
      <alignment horizontal="left" vertical="top"/>
    </xf>
    <xf numFmtId="0" fontId="8" fillId="0" borderId="0" xfId="0" applyFont="1" applyBorder="1" applyAlignment="1">
      <alignment horizontal="justify" vertical="top" wrapText="1"/>
    </xf>
    <xf numFmtId="0" fontId="8" fillId="0" borderId="0" xfId="0" applyFont="1" applyAlignment="1">
      <alignment horizontal="justify" vertical="top" wrapText="1"/>
    </xf>
    <xf numFmtId="0" fontId="9" fillId="0" borderId="4" xfId="0" applyFont="1" applyBorder="1" applyAlignment="1">
      <alignment horizontal="center"/>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8" fillId="0" borderId="1" xfId="0" applyFont="1" applyBorder="1" applyAlignment="1" applyProtection="1">
      <alignment horizontal="center"/>
      <protection/>
    </xf>
    <xf numFmtId="164" fontId="8" fillId="0" borderId="1" xfId="0" applyNumberFormat="1" applyFont="1" applyBorder="1" applyAlignment="1" applyProtection="1">
      <alignment horizontal="center" wrapText="1"/>
      <protection/>
    </xf>
    <xf numFmtId="0" fontId="33" fillId="0" borderId="0" xfId="0" applyFont="1" applyAlignment="1">
      <alignment horizontal="left" wrapText="1"/>
    </xf>
    <xf numFmtId="0" fontId="32" fillId="0" borderId="0" xfId="0" applyFont="1" applyBorder="1" applyAlignment="1" applyProtection="1">
      <alignment horizontal="center"/>
      <protection/>
    </xf>
    <xf numFmtId="165" fontId="33" fillId="0" borderId="6" xfId="0" applyNumberFormat="1" applyFont="1" applyBorder="1" applyAlignment="1" applyProtection="1">
      <alignment horizontal="left"/>
      <protection/>
    </xf>
    <xf numFmtId="164" fontId="34" fillId="0" borderId="0" xfId="0" applyNumberFormat="1" applyFont="1" applyBorder="1" applyAlignment="1" applyProtection="1">
      <alignment horizontal="right" vertical="center"/>
      <protection/>
    </xf>
    <xf numFmtId="0" fontId="5" fillId="0" borderId="0" xfId="0" applyFont="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8" fillId="0" borderId="4" xfId="0" applyFont="1" applyBorder="1" applyAlignment="1">
      <alignment horizontal="right" wrapText="1"/>
    </xf>
    <xf numFmtId="0" fontId="33" fillId="0" borderId="0" xfId="0" applyFont="1" applyBorder="1" applyAlignment="1" applyProtection="1">
      <alignment horizontal="left" vertical="center"/>
      <protection/>
    </xf>
    <xf numFmtId="165" fontId="33" fillId="0" borderId="10" xfId="0" applyNumberFormat="1" applyFont="1" applyBorder="1" applyAlignment="1" applyProtection="1">
      <alignment horizontal="center" wrapText="1"/>
      <protection/>
    </xf>
    <xf numFmtId="165" fontId="33" fillId="0" borderId="11" xfId="0" applyNumberFormat="1" applyFont="1" applyBorder="1" applyAlignment="1" applyProtection="1">
      <alignment horizontal="center" wrapText="1"/>
      <protection/>
    </xf>
    <xf numFmtId="0" fontId="32" fillId="0" borderId="0" xfId="0" applyFont="1" applyBorder="1" applyAlignment="1">
      <alignment horizontal="center"/>
    </xf>
    <xf numFmtId="0" fontId="6" fillId="0" borderId="0" xfId="0" applyFont="1" applyBorder="1" applyAlignment="1">
      <alignment horizontal="right"/>
    </xf>
    <xf numFmtId="2" fontId="22" fillId="0" borderId="1" xfId="0" applyNumberFormat="1" applyFont="1" applyBorder="1" applyAlignment="1">
      <alignment horizontal="center" wrapText="1"/>
    </xf>
    <xf numFmtId="0" fontId="22" fillId="0" borderId="1" xfId="0" applyFont="1" applyFill="1" applyBorder="1" applyAlignment="1" applyProtection="1">
      <alignment horizontal="center" wrapText="1"/>
      <protection/>
    </xf>
    <xf numFmtId="0" fontId="8" fillId="3" borderId="0" xfId="0" applyFont="1" applyFill="1" applyBorder="1" applyAlignment="1">
      <alignment horizontal="left" wrapText="1"/>
    </xf>
    <xf numFmtId="0" fontId="8" fillId="3" borderId="0" xfId="0" applyFont="1" applyFill="1" applyAlignment="1">
      <alignment wrapText="1"/>
    </xf>
    <xf numFmtId="0" fontId="17" fillId="3" borderId="0" xfId="0" applyFont="1" applyFill="1" applyAlignment="1">
      <alignment wrapText="1"/>
    </xf>
    <xf numFmtId="15" fontId="15" fillId="0" borderId="0" xfId="0" applyNumberFormat="1" applyFont="1" applyAlignment="1">
      <alignment horizontal="left" wrapText="1"/>
    </xf>
    <xf numFmtId="0" fontId="20" fillId="0" borderId="0" xfId="0" applyFont="1" applyBorder="1" applyAlignment="1">
      <alignment horizontal="center" wrapText="1"/>
    </xf>
    <xf numFmtId="0" fontId="20" fillId="0" borderId="4" xfId="0" applyFont="1" applyBorder="1" applyAlignment="1">
      <alignment horizontal="center" wrapText="1"/>
    </xf>
    <xf numFmtId="0" fontId="9" fillId="0" borderId="1" xfId="0" applyFont="1" applyBorder="1" applyAlignment="1">
      <alignment horizontal="center" vertical="top" wrapText="1"/>
    </xf>
    <xf numFmtId="165" fontId="9" fillId="0" borderId="1" xfId="0" applyNumberFormat="1" applyFont="1" applyBorder="1" applyAlignment="1" applyProtection="1">
      <alignment horizontal="center" vertical="top" wrapText="1"/>
      <protection/>
    </xf>
    <xf numFmtId="0" fontId="9" fillId="0" borderId="1" xfId="0" applyFont="1" applyBorder="1" applyAlignment="1">
      <alignment horizontal="center" vertical="center"/>
    </xf>
    <xf numFmtId="0" fontId="37" fillId="0" borderId="0"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AP-RE-2005-06-Final-16.10.2006" xfId="21"/>
    <cellStyle name="Normal_SOF TFYP &amp; 2002-03(AP)"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My%20Documents\ALL%20files-KG\RO(KG)-WEBSITE\SOF-Tenth%20Plan\SOF-yearwise-10th%20plan-Working-%20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3-04-2005-06 (AP-PA)"/>
      <sheetName val="10th-Proj"/>
      <sheetName val="2002-03"/>
      <sheetName val="2003-04"/>
      <sheetName val="2004-05"/>
      <sheetName val="2005-06"/>
      <sheetName val="2006-07"/>
      <sheetName val="Agg SOF-2005-06"/>
      <sheetName val="SOF-4 yrs combd"/>
    </sheetNames>
    <sheetDataSet>
      <sheetData sheetId="4">
        <row r="34">
          <cell r="AA34">
            <v>3933.36</v>
          </cell>
          <cell r="AC34">
            <v>0</v>
          </cell>
          <cell r="AE34">
            <v>250</v>
          </cell>
          <cell r="AG3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SheetLayoutView="70"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2"/>
  <dimension ref="A1:P86"/>
  <sheetViews>
    <sheetView view="pageBreakPreview" zoomScale="60" workbookViewId="0" topLeftCell="A73">
      <selection activeCell="C82" sqref="C82"/>
    </sheetView>
  </sheetViews>
  <sheetFormatPr defaultColWidth="9.00390625" defaultRowHeight="12.75"/>
  <cols>
    <col min="1" max="1" width="4.875" style="0" customWidth="1"/>
    <col min="2" max="2" width="25.50390625" style="0" customWidth="1"/>
    <col min="3" max="3" width="16.125" style="0" customWidth="1"/>
    <col min="4" max="6" width="12.75390625" style="0" customWidth="1"/>
    <col min="7" max="7" width="13.375" style="0" customWidth="1"/>
    <col min="8" max="11" width="12.75390625" style="0" customWidth="1"/>
    <col min="12" max="12" width="17.25390625" style="0" customWidth="1"/>
    <col min="13" max="13" width="7.375" style="0" customWidth="1"/>
    <col min="14" max="14" width="15.625" style="0" customWidth="1"/>
    <col min="15" max="15" width="14.875" style="0" customWidth="1"/>
    <col min="16" max="16" width="16.375" style="0" customWidth="1"/>
  </cols>
  <sheetData>
    <row r="1" spans="1:13" ht="30.75" customHeight="1">
      <c r="A1" s="518" t="s">
        <v>205</v>
      </c>
      <c r="B1" s="518"/>
      <c r="C1" s="518"/>
      <c r="D1" s="518"/>
      <c r="E1" s="518"/>
      <c r="F1" s="518"/>
      <c r="G1" s="518"/>
      <c r="H1" s="518"/>
      <c r="I1" s="518"/>
      <c r="J1" s="518"/>
      <c r="K1" s="518"/>
      <c r="L1" s="16"/>
      <c r="M1" s="16"/>
    </row>
    <row r="2" spans="1:13" ht="29.25" customHeight="1">
      <c r="A2" s="526" t="s">
        <v>123</v>
      </c>
      <c r="B2" s="526"/>
      <c r="C2" s="526"/>
      <c r="D2" s="526"/>
      <c r="E2" s="526"/>
      <c r="F2" s="526"/>
      <c r="G2" s="526"/>
      <c r="H2" s="526"/>
      <c r="I2" s="526"/>
      <c r="J2" s="526"/>
      <c r="K2" s="526"/>
      <c r="L2" s="16"/>
      <c r="M2" s="16"/>
    </row>
    <row r="3" spans="1:13" ht="56.25" customHeight="1">
      <c r="A3" s="523" t="s">
        <v>184</v>
      </c>
      <c r="B3" s="523"/>
      <c r="C3" s="523"/>
      <c r="D3" s="523"/>
      <c r="E3" s="523"/>
      <c r="F3" s="523"/>
      <c r="G3" s="523"/>
      <c r="H3" s="523"/>
      <c r="I3" s="523"/>
      <c r="J3" s="523"/>
      <c r="K3" s="523"/>
      <c r="L3" s="16"/>
      <c r="M3" s="16"/>
    </row>
    <row r="4" spans="1:13" ht="42.75" customHeight="1">
      <c r="A4" s="513" t="s">
        <v>80</v>
      </c>
      <c r="B4" s="513"/>
      <c r="C4" s="197" t="s">
        <v>81</v>
      </c>
      <c r="D4" s="514" t="s">
        <v>82</v>
      </c>
      <c r="E4" s="514"/>
      <c r="F4" s="330" t="s">
        <v>83</v>
      </c>
      <c r="G4" s="330" t="s">
        <v>84</v>
      </c>
      <c r="H4" s="330" t="s">
        <v>132</v>
      </c>
      <c r="I4" s="330" t="s">
        <v>86</v>
      </c>
      <c r="J4" s="330" t="s">
        <v>87</v>
      </c>
      <c r="K4" s="330" t="s">
        <v>88</v>
      </c>
      <c r="L4" s="16"/>
      <c r="M4" s="16"/>
    </row>
    <row r="5" spans="1:13" ht="35.25" customHeight="1">
      <c r="A5" s="513"/>
      <c r="B5" s="513"/>
      <c r="C5" s="164"/>
      <c r="D5" s="223" t="s">
        <v>89</v>
      </c>
      <c r="E5" s="223" t="s">
        <v>90</v>
      </c>
      <c r="F5" s="162" t="s">
        <v>4</v>
      </c>
      <c r="G5" s="162" t="s">
        <v>4</v>
      </c>
      <c r="H5" s="162" t="s">
        <v>4</v>
      </c>
      <c r="I5" s="164"/>
      <c r="J5" s="164"/>
      <c r="K5" s="162" t="s">
        <v>4</v>
      </c>
      <c r="L5" s="16"/>
      <c r="M5" s="16"/>
    </row>
    <row r="6" spans="1:13" ht="21.75" customHeight="1">
      <c r="A6" s="513"/>
      <c r="B6" s="513"/>
      <c r="C6" s="162" t="s">
        <v>91</v>
      </c>
      <c r="D6" s="162" t="s">
        <v>92</v>
      </c>
      <c r="E6" s="156" t="s">
        <v>93</v>
      </c>
      <c r="F6" s="162" t="s">
        <v>94</v>
      </c>
      <c r="G6" s="162" t="s">
        <v>95</v>
      </c>
      <c r="H6" s="162" t="s">
        <v>96</v>
      </c>
      <c r="I6" s="162" t="s">
        <v>96</v>
      </c>
      <c r="J6" s="162" t="s">
        <v>97</v>
      </c>
      <c r="K6" s="162" t="s">
        <v>98</v>
      </c>
      <c r="L6" s="16"/>
      <c r="M6" s="16"/>
    </row>
    <row r="7" spans="1:13" ht="30">
      <c r="A7" s="221" t="s">
        <v>53</v>
      </c>
      <c r="B7" s="164">
        <v>1</v>
      </c>
      <c r="C7" s="162">
        <v>2</v>
      </c>
      <c r="D7" s="164">
        <v>3</v>
      </c>
      <c r="E7" s="162">
        <v>4</v>
      </c>
      <c r="F7" s="164">
        <v>5</v>
      </c>
      <c r="G7" s="162">
        <v>6</v>
      </c>
      <c r="H7" s="164">
        <v>7</v>
      </c>
      <c r="I7" s="162">
        <v>8</v>
      </c>
      <c r="J7" s="164">
        <v>9</v>
      </c>
      <c r="K7" s="162">
        <v>10</v>
      </c>
      <c r="L7" s="16"/>
      <c r="M7" s="16"/>
    </row>
    <row r="8" spans="1:13" ht="24.75" customHeight="1">
      <c r="A8" s="176">
        <v>1</v>
      </c>
      <c r="B8" s="196" t="s">
        <v>2</v>
      </c>
      <c r="C8" s="220">
        <f>'Table-1-3'!D9</f>
        <v>8.51512357821923</v>
      </c>
      <c r="D8" s="220">
        <f>'Table-1-3'!G62</f>
        <v>0</v>
      </c>
      <c r="E8" s="220">
        <f>'Table-1-3'!G89</f>
        <v>6.552710085830412</v>
      </c>
      <c r="F8" s="220">
        <f>'Table-4'!F33</f>
        <v>6.263780996315646</v>
      </c>
      <c r="G8" s="220">
        <f>'Table-5 '!H32</f>
        <v>4.750619619448644</v>
      </c>
      <c r="H8" s="220">
        <f>'Tab-6'!H9</f>
        <v>6.236838551071078</v>
      </c>
      <c r="I8" s="220">
        <f>'Table-7(IMR)'!P9</f>
        <v>5.134180611092717</v>
      </c>
      <c r="J8" s="220">
        <f>'Table-8'!H6</f>
        <v>9.461846843954355</v>
      </c>
      <c r="K8" s="220">
        <f>'Table-9'!F8</f>
        <v>3.9007231965672955</v>
      </c>
      <c r="L8" s="16"/>
      <c r="M8" s="16"/>
    </row>
    <row r="9" spans="1:13" ht="24.75" customHeight="1">
      <c r="A9" s="176">
        <v>2</v>
      </c>
      <c r="B9" s="196" t="s">
        <v>99</v>
      </c>
      <c r="C9" s="220">
        <f>'Table-1-3'!D10</f>
        <v>8.245594461440895</v>
      </c>
      <c r="D9" s="220">
        <f>'Table-1-3'!G63</f>
        <v>20.718674780656126</v>
      </c>
      <c r="E9" s="220">
        <f>'Table-1-3'!G90</f>
        <v>16.15470133762878</v>
      </c>
      <c r="F9" s="409">
        <f>'Table-4'!F34</f>
        <v>3.842947891623174</v>
      </c>
      <c r="G9" s="220">
        <f>'Table-5 '!H33</f>
        <v>7.01682916944861</v>
      </c>
      <c r="H9" s="220">
        <f>'Tab-6'!H10</f>
        <v>4.700905300350548</v>
      </c>
      <c r="I9" s="220">
        <f>'Table-7(IMR)'!P10</f>
        <v>1.9659093803326286</v>
      </c>
      <c r="J9" s="220">
        <f>'Table-8'!H7</f>
        <v>6.387638919804674</v>
      </c>
      <c r="K9" s="220">
        <f>'Table-9'!F9</f>
        <v>0</v>
      </c>
      <c r="L9" s="16"/>
      <c r="M9" s="16"/>
    </row>
    <row r="10" spans="1:13" ht="24.75" customHeight="1">
      <c r="A10" s="176">
        <v>3</v>
      </c>
      <c r="B10" s="196" t="s">
        <v>143</v>
      </c>
      <c r="C10" s="220">
        <f>'Table-1-3'!D11</f>
        <v>2.27798101747731</v>
      </c>
      <c r="D10" s="409">
        <f>'Table-1-3'!G64</f>
        <v>3.8801322331581933</v>
      </c>
      <c r="E10" s="220">
        <f>'Table-1-3'!G91</f>
        <v>3.0254047636145267</v>
      </c>
      <c r="F10" s="220">
        <f>'Table-4'!F35</f>
        <v>5.9014720871799025</v>
      </c>
      <c r="G10" s="220">
        <f>'Table-5 '!H34</f>
        <v>3.2434608324906384</v>
      </c>
      <c r="H10" s="220">
        <f>'Tab-6'!H11</f>
        <v>8.004673391541505</v>
      </c>
      <c r="I10" s="220">
        <f>'Table-7(IMR)'!P11</f>
        <v>5.401501838032414</v>
      </c>
      <c r="J10" s="220">
        <f>'Table-8'!H8</f>
        <v>3.6978718987479273</v>
      </c>
      <c r="K10" s="220">
        <f>'Table-9'!F10</f>
        <v>0.44368042041473055</v>
      </c>
      <c r="L10" s="16"/>
      <c r="M10" s="16"/>
    </row>
    <row r="11" spans="1:13" ht="24.75" customHeight="1">
      <c r="A11" s="176">
        <v>4</v>
      </c>
      <c r="B11" s="196" t="s">
        <v>5</v>
      </c>
      <c r="C11" s="220">
        <f>'Table-1-3'!D12</f>
        <v>0.15561049225764403</v>
      </c>
      <c r="D11" s="220">
        <f>'Table-1-3'!G65</f>
        <v>0</v>
      </c>
      <c r="E11" s="220">
        <f>'Table-1-3'!G92</f>
        <v>0.025513213980663002</v>
      </c>
      <c r="F11" s="220">
        <f>'Table-4'!F36</f>
        <v>6.762492812722262</v>
      </c>
      <c r="G11" s="220">
        <f>'Table-5 '!H35</f>
        <v>2.465088519199705</v>
      </c>
      <c r="H11" s="220">
        <f>'Tab-6'!H12</f>
        <v>4.787071841871917</v>
      </c>
      <c r="I11" s="408">
        <f>'Table-7(IMR)'!P12</f>
        <v>9.037134197590607</v>
      </c>
      <c r="J11" s="220">
        <f>'Table-8'!H9</f>
        <v>0</v>
      </c>
      <c r="K11" s="220">
        <f>'Table-9'!F11</f>
        <v>0</v>
      </c>
      <c r="L11" s="16"/>
      <c r="M11" s="16"/>
    </row>
    <row r="12" spans="1:13" ht="24.75" customHeight="1">
      <c r="A12" s="176">
        <v>5</v>
      </c>
      <c r="B12" s="196" t="s">
        <v>6</v>
      </c>
      <c r="C12" s="220">
        <f>'Table-1-3'!D13</f>
        <v>5.2255764928331105</v>
      </c>
      <c r="D12" s="220">
        <f>'Table-1-3'!G66</f>
        <v>0</v>
      </c>
      <c r="E12" s="220">
        <f>'Table-1-3'!G93</f>
        <v>2.8450897928762267</v>
      </c>
      <c r="F12" s="220">
        <f>'Table-4'!F37</f>
        <v>6.351717422881396</v>
      </c>
      <c r="G12" s="220">
        <f>'Table-5 '!H36</f>
        <v>2.168001998111951</v>
      </c>
      <c r="H12" s="409">
        <f>'Tab-6'!H13</f>
        <v>4.290721096574772</v>
      </c>
      <c r="I12" s="220">
        <f>'Table-7(IMR)'!P13</f>
        <v>5.725067705812936</v>
      </c>
      <c r="J12" s="220">
        <f>'Table-8'!H10</f>
        <v>4.609565398871069</v>
      </c>
      <c r="K12" s="220">
        <f>'Table-9'!F12</f>
        <v>5.848747165699913</v>
      </c>
      <c r="L12" s="16"/>
      <c r="M12" s="16"/>
    </row>
    <row r="13" spans="1:13" ht="24.75" customHeight="1">
      <c r="A13" s="176">
        <v>6</v>
      </c>
      <c r="B13" s="196" t="s">
        <v>7</v>
      </c>
      <c r="C13" s="409">
        <f>'Table-1-3'!D14</f>
        <v>1.964606931811287</v>
      </c>
      <c r="D13" s="220">
        <f>'Table-1-3'!G67</f>
        <v>0</v>
      </c>
      <c r="E13" s="220">
        <f>'Table-1-3'!G94</f>
        <v>0.4868234841989961</v>
      </c>
      <c r="F13" s="220">
        <f>'Table-4'!F38</f>
        <v>7.425031804639288</v>
      </c>
      <c r="G13" s="220">
        <f>'Table-5 '!H37</f>
        <v>3.2639724989783</v>
      </c>
      <c r="H13" s="220">
        <f>'Tab-6'!H14</f>
        <v>5.430077624884673</v>
      </c>
      <c r="I13" s="220">
        <f>'Table-7(IMR)'!P14</f>
        <v>3.4603188752769767</v>
      </c>
      <c r="J13" s="220">
        <f>'Table-8'!H11</f>
        <v>5.1377075274955075</v>
      </c>
      <c r="K13" s="408">
        <f>'Table-9'!F13</f>
        <v>13.357335080195956</v>
      </c>
      <c r="L13" s="16"/>
      <c r="M13" s="16"/>
    </row>
    <row r="14" spans="1:13" ht="24.75" customHeight="1">
      <c r="A14" s="176">
        <v>7</v>
      </c>
      <c r="B14" s="196" t="s">
        <v>144</v>
      </c>
      <c r="C14" s="220">
        <f>'Table-1-3'!D15</f>
        <v>2.784742733772958</v>
      </c>
      <c r="D14" s="220">
        <f>'Table-1-3'!G68</f>
        <v>5.294496890970483</v>
      </c>
      <c r="E14" s="220">
        <f>'Table-1-3'!G95</f>
        <v>4.128208821854177</v>
      </c>
      <c r="F14" s="220">
        <f>'Table-4'!F39</f>
        <v>5.009387957444667</v>
      </c>
      <c r="G14" s="220">
        <f>'Table-5 '!H38</f>
        <v>3.4738013180987215</v>
      </c>
      <c r="H14" s="220">
        <f>'Tab-6'!H15</f>
        <v>6.665334188665853</v>
      </c>
      <c r="I14" s="220">
        <f>'Table-7(IMR)'!P15</f>
        <v>4.885324605863027</v>
      </c>
      <c r="J14" s="220">
        <f>'Table-8'!H12</f>
        <v>6.387638919804674</v>
      </c>
      <c r="K14" s="409">
        <f>'Table-9'!F14</f>
        <v>0.02877851211495101</v>
      </c>
      <c r="L14" s="16"/>
      <c r="M14" s="16"/>
    </row>
    <row r="15" spans="1:13" ht="24.75" customHeight="1">
      <c r="A15" s="176">
        <v>8</v>
      </c>
      <c r="B15" s="196" t="s">
        <v>8</v>
      </c>
      <c r="C15" s="220">
        <f>'Table-1-3'!D16</f>
        <v>5.7348827832159905</v>
      </c>
      <c r="D15" s="220">
        <f>'Table-1-3'!G69</f>
        <v>0</v>
      </c>
      <c r="E15" s="220">
        <f>'Table-1-3'!G96</f>
        <v>4.341852261250067</v>
      </c>
      <c r="F15" s="408">
        <f>'Table-4'!F40</f>
        <v>7.538955434684058</v>
      </c>
      <c r="G15" s="220">
        <f>'Table-5 '!H39</f>
        <v>3.3053397304829852</v>
      </c>
      <c r="H15" s="220">
        <f>'Tab-6'!H16</f>
        <v>4.865224640952191</v>
      </c>
      <c r="I15" s="220">
        <f>'Table-7(IMR)'!P16</f>
        <v>7.138400020375418</v>
      </c>
      <c r="J15" s="220">
        <f>'Table-8'!H13</f>
        <v>3.267211661034223</v>
      </c>
      <c r="K15" s="220">
        <f>'Table-9'!F15</f>
        <v>7.406166281652649</v>
      </c>
      <c r="L15" s="16"/>
      <c r="M15" s="16"/>
    </row>
    <row r="16" spans="1:13" ht="24.75" customHeight="1">
      <c r="A16" s="176">
        <v>9</v>
      </c>
      <c r="B16" s="196" t="s">
        <v>9</v>
      </c>
      <c r="C16" s="220">
        <f>'Table-1-3'!D17</f>
        <v>4.1783863877030525</v>
      </c>
      <c r="D16" s="220">
        <f>'Table-1-3'!G70</f>
        <v>0</v>
      </c>
      <c r="E16" s="220">
        <f>'Table-1-3'!G97</f>
        <v>1.5848449244988947</v>
      </c>
      <c r="F16" s="220">
        <f>'Table-4'!F41</f>
        <v>6.739156482665129</v>
      </c>
      <c r="G16" s="220">
        <f>'Table-5 '!H40</f>
        <v>3.431455445774035</v>
      </c>
      <c r="H16" s="220">
        <f>'Tab-6'!H17</f>
        <v>4.740389202309421</v>
      </c>
      <c r="I16" s="408">
        <f>'Table-7(IMR)'!P17</f>
        <v>9.037134197590607</v>
      </c>
      <c r="J16" s="409">
        <f>'Table-8'!H14</f>
        <v>2.7221301965988323</v>
      </c>
      <c r="K16" s="220">
        <f>'Table-9'!F16</f>
        <v>7.962661602300883</v>
      </c>
      <c r="L16" s="16"/>
      <c r="M16" s="16"/>
    </row>
    <row r="17" spans="1:13" ht="24.75" customHeight="1">
      <c r="A17" s="176">
        <v>10</v>
      </c>
      <c r="B17" s="196" t="s">
        <v>10</v>
      </c>
      <c r="C17" s="220">
        <f>'Table-1-3'!D18</f>
        <v>5.875225830950243</v>
      </c>
      <c r="D17" s="220">
        <f>'Table-1-3'!G71</f>
        <v>10.375122464202107</v>
      </c>
      <c r="E17" s="220">
        <f>'Table-1-3'!G98</f>
        <v>8.089658558036419</v>
      </c>
      <c r="F17" s="220">
        <f>'Table-4'!F42</f>
        <v>5.397030824968912</v>
      </c>
      <c r="G17" s="220">
        <f>'Table-5 '!H41</f>
        <v>5.288698723619059</v>
      </c>
      <c r="H17" s="220">
        <f>'Tab-6'!H18</f>
        <v>7.56483828178058</v>
      </c>
      <c r="I17" s="409">
        <f>'Table-7(IMR)'!P18</f>
        <v>1.674604589562691</v>
      </c>
      <c r="J17" s="220">
        <f>'Table-8'!H15</f>
        <v>3.9748196639727524</v>
      </c>
      <c r="K17" s="220">
        <f>'Table-9'!F17</f>
        <v>9.154584884893957</v>
      </c>
      <c r="L17" s="16"/>
      <c r="M17" s="16"/>
    </row>
    <row r="18" spans="1:13" ht="24.75" customHeight="1">
      <c r="A18" s="176">
        <v>11</v>
      </c>
      <c r="B18" s="196" t="s">
        <v>11</v>
      </c>
      <c r="C18" s="220">
        <f>'Table-1-3'!D19</f>
        <v>9.86746683734887</v>
      </c>
      <c r="D18" s="220">
        <f>'Table-1-3'!G72</f>
        <v>0</v>
      </c>
      <c r="E18" s="220">
        <f>'Table-1-3'!G99</f>
        <v>1.6178265952115516</v>
      </c>
      <c r="F18" s="220">
        <f>'Table-4'!F43</f>
        <v>6.464784874875779</v>
      </c>
      <c r="G18" s="409">
        <f>'Table-5 '!H42</f>
        <v>0.0456320378115334</v>
      </c>
      <c r="H18" s="220">
        <f>'Tab-6'!H19</f>
        <v>5.391002045161661</v>
      </c>
      <c r="I18" s="408">
        <f>'Table-7(IMR)'!P19</f>
        <v>9.037134197590607</v>
      </c>
      <c r="J18" s="220">
        <f>'Table-8'!H16</f>
        <v>10.174581101546647</v>
      </c>
      <c r="K18" s="220">
        <f>'Table-9'!F18</f>
        <v>7.239412719171304</v>
      </c>
      <c r="L18" s="16"/>
      <c r="M18" s="16"/>
    </row>
    <row r="19" spans="1:13" ht="24.75" customHeight="1">
      <c r="A19" s="176">
        <v>12</v>
      </c>
      <c r="B19" s="196" t="s">
        <v>100</v>
      </c>
      <c r="C19" s="220">
        <f>'Table-1-3'!D20</f>
        <v>4.2954367957157205</v>
      </c>
      <c r="D19" s="220">
        <f>'Table-1-3'!G73</f>
        <v>7.987742587955579</v>
      </c>
      <c r="E19" s="220">
        <f>'Table-1-3'!G100</f>
        <v>6.228178068162807</v>
      </c>
      <c r="F19" s="220">
        <f>'Table-4'!F44</f>
        <v>4.682638685483543</v>
      </c>
      <c r="G19" s="209">
        <f>'Table-5 '!H43</f>
        <v>50.563465342754746</v>
      </c>
      <c r="H19" s="220">
        <f>'Tab-6'!H20</f>
        <v>5.680167898259811</v>
      </c>
      <c r="I19" s="220">
        <f>'Table-7(IMR)'!P20</f>
        <v>4.228748015519276</v>
      </c>
      <c r="J19" s="220">
        <f>'Table-8'!H17</f>
        <v>5.390010363096479</v>
      </c>
      <c r="K19" s="220">
        <f>'Table-9'!F19</f>
        <v>9.477575484902518</v>
      </c>
      <c r="L19" s="16"/>
      <c r="M19" s="16"/>
    </row>
    <row r="20" spans="1:13" ht="24.75" customHeight="1">
      <c r="A20" s="176">
        <v>13</v>
      </c>
      <c r="B20" s="196" t="s">
        <v>13</v>
      </c>
      <c r="C20" s="220">
        <f>'Table-1-3'!D21</f>
        <v>2.652424881236898</v>
      </c>
      <c r="D20" s="220">
        <f>'Table-1-3'!G74</f>
        <v>0</v>
      </c>
      <c r="E20" s="409">
        <f>'Table-1-3'!G101</f>
        <v>0.43487995302133875</v>
      </c>
      <c r="F20" s="220">
        <f>'Table-4'!F45</f>
        <v>5.807476954968549</v>
      </c>
      <c r="G20" s="220">
        <f>'Table-5 '!H44</f>
        <v>0.11549956259344499</v>
      </c>
      <c r="H20" s="220">
        <f>'Tab-6'!H21</f>
        <v>5.037185866344505</v>
      </c>
      <c r="I20" s="220">
        <f>'Table-7(IMR)'!P21</f>
        <v>7.876796644847991</v>
      </c>
      <c r="J20" s="220">
        <f>'Table-8'!H18</f>
        <v>3.989717355277438</v>
      </c>
      <c r="K20" s="220">
        <f>'Table-9'!F20</f>
        <v>8.995835014133412</v>
      </c>
      <c r="L20" s="16"/>
      <c r="M20" s="16"/>
    </row>
    <row r="21" spans="1:13" ht="24.75" customHeight="1">
      <c r="A21" s="176">
        <v>14</v>
      </c>
      <c r="B21" s="196" t="s">
        <v>14</v>
      </c>
      <c r="C21" s="220">
        <f>'Table-1-3'!D22</f>
        <v>5.043345840893656</v>
      </c>
      <c r="D21" s="220">
        <f>'Table-1-3'!G75</f>
        <v>8.246681312135934</v>
      </c>
      <c r="E21" s="220">
        <f>'Table-1-3'!G102</f>
        <v>6.430076973289007</v>
      </c>
      <c r="F21" s="220">
        <f>'Table-4'!F46</f>
        <v>5.740656568113598</v>
      </c>
      <c r="G21" s="220">
        <f>'Table-5 '!H45</f>
        <v>2.6453331357964913</v>
      </c>
      <c r="H21" s="408">
        <f>'Tab-6'!H22</f>
        <v>9.88545170080078</v>
      </c>
      <c r="I21" s="220">
        <f>'Table-7(IMR)'!P22</f>
        <v>5.086531849323791</v>
      </c>
      <c r="J21" s="220">
        <f>'Table-8'!H19</f>
        <v>8.130761614141768</v>
      </c>
      <c r="K21" s="220">
        <f>'Table-9'!F21</f>
        <v>8.147496256670909</v>
      </c>
      <c r="L21" s="16"/>
      <c r="M21" s="16"/>
    </row>
    <row r="22" spans="1:13" ht="24.75" customHeight="1">
      <c r="A22" s="176">
        <v>15</v>
      </c>
      <c r="B22" s="196" t="s">
        <v>15</v>
      </c>
      <c r="C22" s="220">
        <f>'Table-1-3'!D23</f>
        <v>8.064146755374436</v>
      </c>
      <c r="D22" s="220">
        <f>'Table-1-3'!G76</f>
        <v>0</v>
      </c>
      <c r="E22" s="220">
        <f>'Table-1-3'!G103</f>
        <v>4.138767442137731</v>
      </c>
      <c r="F22" s="220">
        <f>'Table-4'!F47</f>
        <v>7.444064631459055</v>
      </c>
      <c r="G22" s="220">
        <f>'Table-5 '!H46</f>
        <v>4.022668373593252</v>
      </c>
      <c r="H22" s="220">
        <f>'Tab-6'!H23</f>
        <v>5.082431705040026</v>
      </c>
      <c r="I22" s="408">
        <f>'Table-7(IMR)'!P23</f>
        <v>9.037134197590607</v>
      </c>
      <c r="J22" s="220">
        <f>'Table-8'!H20</f>
        <v>5.855494768298066</v>
      </c>
      <c r="K22" s="220">
        <f>'Table-9'!F22</f>
        <v>2.9708287849684845</v>
      </c>
      <c r="L22" s="16"/>
      <c r="M22" s="16"/>
    </row>
    <row r="23" spans="1:13" ht="24.75" customHeight="1">
      <c r="A23" s="222">
        <v>16</v>
      </c>
      <c r="B23" s="196" t="s">
        <v>16</v>
      </c>
      <c r="C23" s="408">
        <f>'Table-1-3'!D24</f>
        <v>16.445973798716366</v>
      </c>
      <c r="D23" s="408">
        <f>'Table-1-3'!G77</f>
        <v>32.684141349163184</v>
      </c>
      <c r="E23" s="408">
        <f>'Table-1-3'!G104</f>
        <v>25.48437810634207</v>
      </c>
      <c r="F23" s="220">
        <f>'Table-4'!F48</f>
        <v>4.786473139842936</v>
      </c>
      <c r="G23" s="220">
        <f>'Table-5 '!H47</f>
        <v>4.084634129204461</v>
      </c>
      <c r="H23" s="220">
        <f>'Tab-6'!H24</f>
        <v>6.643358236923769</v>
      </c>
      <c r="I23" s="220">
        <f>'Table-7(IMR)'!P24</f>
        <v>2.2369448760070973</v>
      </c>
      <c r="J23" s="220">
        <f>'Table-8'!H21</f>
        <v>5.813773744381858</v>
      </c>
      <c r="K23" s="220">
        <f>'Table-9'!F23</f>
        <v>4.701767719444516</v>
      </c>
      <c r="L23" s="16"/>
      <c r="M23" s="16"/>
    </row>
    <row r="24" spans="1:13" ht="24.75" customHeight="1">
      <c r="A24" s="222">
        <v>17</v>
      </c>
      <c r="B24" s="196" t="s">
        <v>17</v>
      </c>
      <c r="C24" s="220">
        <f>'Table-1-3'!D25</f>
        <v>8.673474381032355</v>
      </c>
      <c r="D24" s="220">
        <f>'Table-1-3'!G78</f>
        <v>10.81300838175839</v>
      </c>
      <c r="E24" s="220">
        <f>'Table-1-3'!G105</f>
        <v>8.43108561806633</v>
      </c>
      <c r="F24" s="409">
        <f>'Table-4'!F49</f>
        <v>3.8419314301321026</v>
      </c>
      <c r="G24" s="220">
        <f>'Table-5 '!H48</f>
        <v>0.11549956259344499</v>
      </c>
      <c r="H24" s="220">
        <f>'Tab-6'!H25</f>
        <v>4.994328427466895</v>
      </c>
      <c r="I24" s="408">
        <f>'Table-7(IMR)'!P25</f>
        <v>9.037134197590607</v>
      </c>
      <c r="J24" s="408">
        <f>'Table-8'!H22</f>
        <v>14.999230022973727</v>
      </c>
      <c r="K24" s="220">
        <f>'Table-9'!F24</f>
        <v>10.364406876868513</v>
      </c>
      <c r="L24" s="16"/>
      <c r="M24" s="16"/>
    </row>
    <row r="25" spans="1:13" ht="25.5" customHeight="1">
      <c r="A25" s="176"/>
      <c r="B25" s="196" t="s">
        <v>29</v>
      </c>
      <c r="C25" s="224">
        <f>SUM(C8:C24)</f>
        <v>100.00000000000001</v>
      </c>
      <c r="D25" s="224">
        <v>100</v>
      </c>
      <c r="E25" s="224">
        <v>100</v>
      </c>
      <c r="F25" s="224">
        <v>100</v>
      </c>
      <c r="G25" s="224">
        <v>100</v>
      </c>
      <c r="H25" s="224">
        <f>SUM(H8:H24)</f>
        <v>100</v>
      </c>
      <c r="I25" s="224">
        <f>SUM(I8:I24)</f>
        <v>99.99999999999997</v>
      </c>
      <c r="J25" s="224">
        <f>SUM(J8:J24)</f>
        <v>100.00000000000003</v>
      </c>
      <c r="K25" s="224">
        <v>100</v>
      </c>
      <c r="L25" s="16"/>
      <c r="M25" s="16"/>
    </row>
    <row r="26" spans="1:13" ht="25.5" customHeight="1">
      <c r="A26" s="37"/>
      <c r="B26" s="38"/>
      <c r="C26" s="376"/>
      <c r="D26" s="376"/>
      <c r="E26" s="376"/>
      <c r="F26" s="376"/>
      <c r="G26" s="376"/>
      <c r="H26" s="376"/>
      <c r="I26" s="376"/>
      <c r="J26" s="376"/>
      <c r="K26" s="376"/>
      <c r="L26" s="431" t="s">
        <v>289</v>
      </c>
      <c r="M26" s="16"/>
    </row>
    <row r="27" spans="1:13" ht="21.75" customHeight="1">
      <c r="A27" s="518" t="s">
        <v>281</v>
      </c>
      <c r="B27" s="518"/>
      <c r="C27" s="518"/>
      <c r="D27" s="518"/>
      <c r="E27" s="518"/>
      <c r="F27" s="518"/>
      <c r="G27" s="518"/>
      <c r="H27" s="518"/>
      <c r="I27" s="518"/>
      <c r="J27" s="518"/>
      <c r="K27" s="518"/>
      <c r="L27" s="518"/>
      <c r="M27" s="350"/>
    </row>
    <row r="28" spans="1:13" ht="22.5" customHeight="1">
      <c r="A28" s="516" t="s">
        <v>124</v>
      </c>
      <c r="B28" s="516"/>
      <c r="C28" s="516"/>
      <c r="D28" s="516"/>
      <c r="E28" s="516"/>
      <c r="F28" s="516"/>
      <c r="G28" s="516"/>
      <c r="H28" s="516"/>
      <c r="I28" s="516"/>
      <c r="J28" s="516"/>
      <c r="K28" s="516"/>
      <c r="L28" s="516"/>
      <c r="M28" s="352"/>
    </row>
    <row r="29" spans="1:13" ht="32.25" customHeight="1">
      <c r="A29" s="515" t="s">
        <v>277</v>
      </c>
      <c r="B29" s="515"/>
      <c r="C29" s="515"/>
      <c r="D29" s="515"/>
      <c r="E29" s="515"/>
      <c r="F29" s="515"/>
      <c r="G29" s="515"/>
      <c r="H29" s="515"/>
      <c r="I29" s="515"/>
      <c r="J29" s="515"/>
      <c r="K29" s="515"/>
      <c r="L29" s="515"/>
      <c r="M29" s="351"/>
    </row>
    <row r="30" spans="1:15" ht="18" customHeight="1">
      <c r="A30" s="522" t="s">
        <v>131</v>
      </c>
      <c r="B30" s="522"/>
      <c r="C30" s="522"/>
      <c r="D30" s="522"/>
      <c r="E30" s="522"/>
      <c r="F30" s="522"/>
      <c r="G30" s="522"/>
      <c r="H30" s="522"/>
      <c r="I30" s="522"/>
      <c r="J30" s="522"/>
      <c r="K30" s="522"/>
      <c r="L30" s="522"/>
      <c r="M30" s="371"/>
      <c r="N30" s="527"/>
      <c r="O30" s="527"/>
    </row>
    <row r="31" spans="1:16" ht="57" customHeight="1">
      <c r="A31" s="513" t="s">
        <v>80</v>
      </c>
      <c r="B31" s="513"/>
      <c r="C31" s="162" t="s">
        <v>81</v>
      </c>
      <c r="D31" s="514" t="s">
        <v>82</v>
      </c>
      <c r="E31" s="514"/>
      <c r="F31" s="225" t="s">
        <v>83</v>
      </c>
      <c r="G31" s="225" t="s">
        <v>84</v>
      </c>
      <c r="H31" s="225" t="s">
        <v>85</v>
      </c>
      <c r="I31" s="225" t="s">
        <v>86</v>
      </c>
      <c r="J31" s="225" t="s">
        <v>87</v>
      </c>
      <c r="K31" s="225" t="s">
        <v>88</v>
      </c>
      <c r="L31" s="524" t="s">
        <v>182</v>
      </c>
      <c r="M31" s="372"/>
      <c r="N31" s="528" t="s">
        <v>265</v>
      </c>
      <c r="O31" s="529" t="s">
        <v>283</v>
      </c>
      <c r="P31" s="529" t="s">
        <v>284</v>
      </c>
    </row>
    <row r="32" spans="1:16" ht="33" customHeight="1">
      <c r="A32" s="513"/>
      <c r="B32" s="513"/>
      <c r="C32" s="164"/>
      <c r="D32" s="223" t="s">
        <v>89</v>
      </c>
      <c r="E32" s="223" t="s">
        <v>90</v>
      </c>
      <c r="F32" s="162" t="s">
        <v>4</v>
      </c>
      <c r="G32" s="162" t="s">
        <v>4</v>
      </c>
      <c r="H32" s="162" t="s">
        <v>4</v>
      </c>
      <c r="I32" s="164"/>
      <c r="J32" s="164"/>
      <c r="K32" s="162" t="s">
        <v>4</v>
      </c>
      <c r="L32" s="525"/>
      <c r="M32" s="372"/>
      <c r="N32" s="528"/>
      <c r="O32" s="529"/>
      <c r="P32" s="529"/>
    </row>
    <row r="33" spans="1:16" ht="18" customHeight="1">
      <c r="A33" s="513"/>
      <c r="B33" s="513"/>
      <c r="C33" s="162" t="s">
        <v>91</v>
      </c>
      <c r="D33" s="162" t="s">
        <v>92</v>
      </c>
      <c r="E33" s="156" t="s">
        <v>93</v>
      </c>
      <c r="F33" s="162" t="s">
        <v>94</v>
      </c>
      <c r="G33" s="162" t="s">
        <v>95</v>
      </c>
      <c r="H33" s="162" t="s">
        <v>96</v>
      </c>
      <c r="I33" s="162" t="s">
        <v>96</v>
      </c>
      <c r="J33" s="162" t="s">
        <v>97</v>
      </c>
      <c r="K33" s="162" t="s">
        <v>98</v>
      </c>
      <c r="L33" s="229" t="s">
        <v>103</v>
      </c>
      <c r="M33" s="373"/>
      <c r="N33" s="264"/>
      <c r="O33" s="259"/>
      <c r="P33" s="262"/>
    </row>
    <row r="34" spans="1:16" ht="31.5" customHeight="1">
      <c r="A34" s="513"/>
      <c r="B34" s="513"/>
      <c r="C34" s="175">
        <f>$C$83*60/100</f>
        <v>14336.830199999999</v>
      </c>
      <c r="D34" s="175">
        <f>$C$83*20/100</f>
        <v>4778.9434</v>
      </c>
      <c r="E34" s="175">
        <f>$C$83*5/100</f>
        <v>1194.73585</v>
      </c>
      <c r="F34" s="175">
        <f>$C$83*2.5/100</f>
        <v>597.367925</v>
      </c>
      <c r="G34" s="175">
        <f>$C$83*2/100</f>
        <v>477.89433999999994</v>
      </c>
      <c r="H34" s="175">
        <f>$C$83*1/100</f>
        <v>238.94716999999997</v>
      </c>
      <c r="I34" s="175">
        <f>$C$83*1/100</f>
        <v>238.94716999999997</v>
      </c>
      <c r="J34" s="175">
        <f>$C$83*0.5/100</f>
        <v>119.47358499999999</v>
      </c>
      <c r="K34" s="175">
        <f>$C$83*0.5/100</f>
        <v>119.47358499999999</v>
      </c>
      <c r="L34" s="230">
        <f>SUM(C34:K34)</f>
        <v>22102.613224999997</v>
      </c>
      <c r="M34" s="374"/>
      <c r="N34" s="520" t="s">
        <v>285</v>
      </c>
      <c r="O34" s="521"/>
      <c r="P34" s="262"/>
    </row>
    <row r="35" spans="1:16" ht="30.75" customHeight="1">
      <c r="A35" s="221" t="s">
        <v>53</v>
      </c>
      <c r="B35" s="164">
        <v>1</v>
      </c>
      <c r="C35" s="231">
        <v>2</v>
      </c>
      <c r="D35" s="167">
        <v>3</v>
      </c>
      <c r="E35" s="231">
        <v>4</v>
      </c>
      <c r="F35" s="167">
        <v>5</v>
      </c>
      <c r="G35" s="231">
        <v>6</v>
      </c>
      <c r="H35" s="167">
        <v>7</v>
      </c>
      <c r="I35" s="231">
        <v>8</v>
      </c>
      <c r="J35" s="167">
        <v>9</v>
      </c>
      <c r="K35" s="231">
        <v>10</v>
      </c>
      <c r="L35" s="228" t="s">
        <v>104</v>
      </c>
      <c r="M35" s="375"/>
      <c r="N35" s="411">
        <v>1</v>
      </c>
      <c r="O35" s="411">
        <v>2</v>
      </c>
      <c r="P35" s="411">
        <v>3</v>
      </c>
    </row>
    <row r="36" spans="1:16" ht="30" customHeight="1">
      <c r="A36" s="176">
        <v>1</v>
      </c>
      <c r="B36" s="196" t="s">
        <v>2</v>
      </c>
      <c r="C36" s="220">
        <f aca="true" t="shared" si="0" ref="C36:C52">C8*$C$34/100</f>
        <v>1220.798808729455</v>
      </c>
      <c r="D36" s="220">
        <f aca="true" t="shared" si="1" ref="D36:D52">D8*$D$34/100</f>
        <v>0</v>
      </c>
      <c r="E36" s="220">
        <f aca="true" t="shared" si="2" ref="E36:E52">E8*$E$34/100</f>
        <v>78.28757654198171</v>
      </c>
      <c r="F36" s="220">
        <f aca="true" t="shared" si="3" ref="F36:F52">F8*$F$34/100</f>
        <v>37.4178185642351</v>
      </c>
      <c r="G36" s="220">
        <f aca="true" t="shared" si="4" ref="G36:G52">G8*$G$34/100</f>
        <v>22.70294227627461</v>
      </c>
      <c r="H36" s="220">
        <f aca="true" t="shared" si="5" ref="H36:H52">H8*$H$34/100</f>
        <v>14.902749215253344</v>
      </c>
      <c r="I36" s="220">
        <f aca="true" t="shared" si="6" ref="I36:I52">I8*$I$34/100</f>
        <v>12.267979272894753</v>
      </c>
      <c r="J36" s="220">
        <f aca="true" t="shared" si="7" ref="J36:J52">J8*$J$34/100</f>
        <v>11.304407631681622</v>
      </c>
      <c r="K36" s="220">
        <f aca="true" t="shared" si="8" ref="K36:K52">K8*$K$34/100</f>
        <v>4.660333843865544</v>
      </c>
      <c r="L36" s="224">
        <f aca="true" t="shared" si="9" ref="L36:L52">SUM(C36:K36)</f>
        <v>1402.342616075642</v>
      </c>
      <c r="N36" s="412">
        <v>1297.08858082262</v>
      </c>
      <c r="O36" s="413">
        <f>L36-N36</f>
        <v>105.25403525302181</v>
      </c>
      <c r="P36" s="413">
        <f>O36/N36*100</f>
        <v>8.114637412524992</v>
      </c>
    </row>
    <row r="37" spans="1:16" ht="30" customHeight="1">
      <c r="A37" s="176">
        <v>2</v>
      </c>
      <c r="B37" s="196" t="s">
        <v>99</v>
      </c>
      <c r="C37" s="220">
        <f t="shared" si="0"/>
        <v>1182.1568769173855</v>
      </c>
      <c r="D37" s="220">
        <f t="shared" si="1"/>
        <v>990.1337409976305</v>
      </c>
      <c r="E37" s="220">
        <f t="shared" si="2"/>
        <v>193.00600834108056</v>
      </c>
      <c r="F37" s="220">
        <f t="shared" si="3"/>
        <v>22.956538079020607</v>
      </c>
      <c r="G37" s="220">
        <f t="shared" si="4"/>
        <v>33.53302944826392</v>
      </c>
      <c r="H37" s="220">
        <f t="shared" si="5"/>
        <v>11.232680179567632</v>
      </c>
      <c r="I37" s="220">
        <f t="shared" si="6"/>
        <v>4.697484829069352</v>
      </c>
      <c r="J37" s="220">
        <f t="shared" si="7"/>
        <v>7.631541214345918</v>
      </c>
      <c r="K37" s="220">
        <f t="shared" si="8"/>
        <v>0</v>
      </c>
      <c r="L37" s="224">
        <f t="shared" si="9"/>
        <v>2445.347900006363</v>
      </c>
      <c r="N37" s="412">
        <v>2293.0739521186597</v>
      </c>
      <c r="O37" s="413">
        <f aca="true" t="shared" si="10" ref="O37:O52">L37-N37</f>
        <v>152.27394788770334</v>
      </c>
      <c r="P37" s="413">
        <f aca="true" t="shared" si="11" ref="P37:P53">O37/N37*100</f>
        <v>6.6406034461737065</v>
      </c>
    </row>
    <row r="38" spans="1:16" ht="30" customHeight="1">
      <c r="A38" s="176">
        <v>3</v>
      </c>
      <c r="B38" s="196" t="s">
        <v>143</v>
      </c>
      <c r="C38" s="220">
        <f t="shared" si="0"/>
        <v>326.5902704639542</v>
      </c>
      <c r="D38" s="220">
        <f t="shared" si="1"/>
        <v>185.4293232677861</v>
      </c>
      <c r="E38" s="220">
        <f t="shared" si="2"/>
        <v>36.14559531851051</v>
      </c>
      <c r="F38" s="220">
        <f t="shared" si="3"/>
        <v>35.25350135164078</v>
      </c>
      <c r="G38" s="220">
        <f t="shared" si="4"/>
        <v>15.500315738589642</v>
      </c>
      <c r="H38" s="220">
        <f t="shared" si="5"/>
        <v>19.126940536831444</v>
      </c>
      <c r="I38" s="220">
        <f t="shared" si="6"/>
        <v>12.906735779476435</v>
      </c>
      <c r="J38" s="220">
        <f t="shared" si="7"/>
        <v>4.417980126141718</v>
      </c>
      <c r="K38" s="220">
        <f t="shared" si="8"/>
        <v>0.5300809042125504</v>
      </c>
      <c r="L38" s="224">
        <f t="shared" si="9"/>
        <v>635.9007434871434</v>
      </c>
      <c r="N38" s="412">
        <v>609.4794168718302</v>
      </c>
      <c r="O38" s="413">
        <f t="shared" si="10"/>
        <v>26.421326615313205</v>
      </c>
      <c r="P38" s="413">
        <f t="shared" si="11"/>
        <v>4.335064627928108</v>
      </c>
    </row>
    <row r="39" spans="1:16" ht="30" customHeight="1">
      <c r="A39" s="176">
        <v>4</v>
      </c>
      <c r="B39" s="196" t="s">
        <v>5</v>
      </c>
      <c r="C39" s="220">
        <f t="shared" si="0"/>
        <v>22.30961204836257</v>
      </c>
      <c r="D39" s="220">
        <f t="shared" si="1"/>
        <v>0</v>
      </c>
      <c r="E39" s="220">
        <f t="shared" si="2"/>
        <v>0.3048155139141929</v>
      </c>
      <c r="F39" s="220">
        <f t="shared" si="3"/>
        <v>40.39696299363312</v>
      </c>
      <c r="G39" s="220">
        <f t="shared" si="4"/>
        <v>11.780518509245203</v>
      </c>
      <c r="H39" s="220">
        <f t="shared" si="5"/>
        <v>11.43857269201982</v>
      </c>
      <c r="I39" s="220">
        <f t="shared" si="6"/>
        <v>21.593976414244963</v>
      </c>
      <c r="J39" s="220">
        <f t="shared" si="7"/>
        <v>0</v>
      </c>
      <c r="K39" s="220">
        <f t="shared" si="8"/>
        <v>0</v>
      </c>
      <c r="L39" s="224">
        <f t="shared" si="9"/>
        <v>107.82445817141986</v>
      </c>
      <c r="N39" s="412">
        <v>109.38248651052064</v>
      </c>
      <c r="O39" s="413">
        <f t="shared" si="10"/>
        <v>-1.5580283391007725</v>
      </c>
      <c r="P39" s="413">
        <f t="shared" si="11"/>
        <v>-1.4243855564125598</v>
      </c>
    </row>
    <row r="40" spans="1:16" ht="30" customHeight="1">
      <c r="A40" s="176">
        <v>5</v>
      </c>
      <c r="B40" s="196" t="s">
        <v>6</v>
      </c>
      <c r="C40" s="220">
        <f t="shared" si="0"/>
        <v>749.1820287485981</v>
      </c>
      <c r="D40" s="220">
        <f t="shared" si="1"/>
        <v>0</v>
      </c>
      <c r="E40" s="220">
        <f t="shared" si="2"/>
        <v>33.99130772018302</v>
      </c>
      <c r="F40" s="220">
        <f t="shared" si="3"/>
        <v>37.94312257093007</v>
      </c>
      <c r="G40" s="220">
        <f t="shared" si="4"/>
        <v>10.36075884006392</v>
      </c>
      <c r="H40" s="220">
        <f t="shared" si="5"/>
        <v>10.252556632858381</v>
      </c>
      <c r="I40" s="220">
        <f t="shared" si="6"/>
        <v>13.679887263623934</v>
      </c>
      <c r="J40" s="220">
        <f t="shared" si="7"/>
        <v>5.507213034950816</v>
      </c>
      <c r="K40" s="220">
        <f t="shared" si="8"/>
        <v>6.987707916447575</v>
      </c>
      <c r="L40" s="224">
        <f t="shared" si="9"/>
        <v>867.9045827276559</v>
      </c>
      <c r="N40" s="412">
        <v>816.1958739886499</v>
      </c>
      <c r="O40" s="413">
        <f t="shared" si="10"/>
        <v>51.708708739006056</v>
      </c>
      <c r="P40" s="413">
        <f t="shared" si="11"/>
        <v>6.335330817872417</v>
      </c>
    </row>
    <row r="41" spans="1:16" ht="30" customHeight="1">
      <c r="A41" s="176">
        <v>6</v>
      </c>
      <c r="B41" s="196" t="s">
        <v>7</v>
      </c>
      <c r="C41" s="220">
        <f t="shared" si="0"/>
        <v>281.66235991121397</v>
      </c>
      <c r="D41" s="220">
        <f t="shared" si="1"/>
        <v>0</v>
      </c>
      <c r="E41" s="220">
        <f t="shared" si="2"/>
        <v>5.816254691944493</v>
      </c>
      <c r="F41" s="220">
        <f t="shared" si="3"/>
        <v>44.35475842196377</v>
      </c>
      <c r="G41" s="220">
        <f t="shared" si="4"/>
        <v>15.59833983177385</v>
      </c>
      <c r="H41" s="220">
        <f t="shared" si="5"/>
        <v>12.97501681346514</v>
      </c>
      <c r="I41" s="220">
        <f t="shared" si="6"/>
        <v>8.268334025450166</v>
      </c>
      <c r="J41" s="220">
        <f t="shared" si="7"/>
        <v>6.138203369913742</v>
      </c>
      <c r="K41" s="220">
        <f t="shared" si="8"/>
        <v>15.958487080772732</v>
      </c>
      <c r="L41" s="224">
        <f t="shared" si="9"/>
        <v>390.7717541464978</v>
      </c>
      <c r="N41" s="412">
        <v>362.2706434978115</v>
      </c>
      <c r="O41" s="413">
        <f t="shared" si="10"/>
        <v>28.501110648686335</v>
      </c>
      <c r="P41" s="413">
        <f t="shared" si="11"/>
        <v>7.86735308538974</v>
      </c>
    </row>
    <row r="42" spans="1:16" ht="30" customHeight="1">
      <c r="A42" s="176">
        <v>7</v>
      </c>
      <c r="B42" s="196" t="s">
        <v>149</v>
      </c>
      <c r="C42" s="220">
        <f t="shared" si="0"/>
        <v>399.24383724786696</v>
      </c>
      <c r="D42" s="220">
        <f t="shared" si="1"/>
        <v>253.0210097342391</v>
      </c>
      <c r="E42" s="220">
        <f t="shared" si="2"/>
        <v>49.32119075755449</v>
      </c>
      <c r="F42" s="220">
        <f t="shared" si="3"/>
        <v>29.924476896587088</v>
      </c>
      <c r="G42" s="220">
        <f t="shared" si="4"/>
        <v>16.601099882039183</v>
      </c>
      <c r="H42" s="220">
        <f t="shared" si="5"/>
        <v>15.926627414859515</v>
      </c>
      <c r="I42" s="220">
        <f t="shared" si="6"/>
        <v>11.673344891023355</v>
      </c>
      <c r="J42" s="220">
        <f t="shared" si="7"/>
        <v>7.631541214345918</v>
      </c>
      <c r="K42" s="220">
        <f t="shared" si="8"/>
        <v>0.03438272013339129</v>
      </c>
      <c r="L42" s="224">
        <f t="shared" si="9"/>
        <v>783.377510758649</v>
      </c>
      <c r="N42" s="412">
        <v>768.4371318994617</v>
      </c>
      <c r="O42" s="413">
        <f t="shared" si="10"/>
        <v>14.940378859187263</v>
      </c>
      <c r="P42" s="413">
        <f t="shared" si="11"/>
        <v>1.9442551952502451</v>
      </c>
    </row>
    <row r="43" spans="1:16" ht="30" customHeight="1">
      <c r="A43" s="176">
        <v>8</v>
      </c>
      <c r="B43" s="196" t="s">
        <v>8</v>
      </c>
      <c r="C43" s="220">
        <f t="shared" si="0"/>
        <v>822.2004067987106</v>
      </c>
      <c r="D43" s="220">
        <f t="shared" si="1"/>
        <v>0</v>
      </c>
      <c r="E43" s="220">
        <f t="shared" si="2"/>
        <v>51.87366551919021</v>
      </c>
      <c r="F43" s="220">
        <f t="shared" si="3"/>
        <v>45.03530164684689</v>
      </c>
      <c r="G43" s="220">
        <f t="shared" si="4"/>
        <v>15.796031489749438</v>
      </c>
      <c r="H43" s="220">
        <f t="shared" si="5"/>
        <v>11.62531659369792</v>
      </c>
      <c r="I43" s="220">
        <f t="shared" si="6"/>
        <v>17.057004831966484</v>
      </c>
      <c r="J43" s="220">
        <f t="shared" si="7"/>
        <v>3.9034549009756336</v>
      </c>
      <c r="K43" s="220">
        <f t="shared" si="8"/>
        <v>8.848412367751616</v>
      </c>
      <c r="L43" s="224">
        <f t="shared" si="9"/>
        <v>976.3395941488888</v>
      </c>
      <c r="N43" s="412">
        <v>896.9181450754658</v>
      </c>
      <c r="O43" s="413">
        <f t="shared" si="10"/>
        <v>79.42144907342299</v>
      </c>
      <c r="P43" s="413">
        <f t="shared" si="11"/>
        <v>8.854927231597099</v>
      </c>
    </row>
    <row r="44" spans="1:16" ht="30" customHeight="1">
      <c r="A44" s="176">
        <v>9</v>
      </c>
      <c r="B44" s="196" t="s">
        <v>9</v>
      </c>
      <c r="C44" s="220">
        <f t="shared" si="0"/>
        <v>599.0481615049002</v>
      </c>
      <c r="D44" s="220">
        <f t="shared" si="1"/>
        <v>0</v>
      </c>
      <c r="E44" s="220">
        <f t="shared" si="2"/>
        <v>18.934710479893727</v>
      </c>
      <c r="F44" s="220">
        <f t="shared" si="3"/>
        <v>40.25755924299966</v>
      </c>
      <c r="G44" s="220">
        <f t="shared" si="4"/>
        <v>16.398731354975883</v>
      </c>
      <c r="H44" s="220">
        <f t="shared" si="5"/>
        <v>11.327025845903936</v>
      </c>
      <c r="I44" s="220">
        <f t="shared" si="6"/>
        <v>21.593976414244963</v>
      </c>
      <c r="J44" s="220">
        <f t="shared" si="7"/>
        <v>3.2522265342441727</v>
      </c>
      <c r="K44" s="220">
        <f t="shared" si="8"/>
        <v>9.513277277687306</v>
      </c>
      <c r="L44" s="224">
        <f t="shared" si="9"/>
        <v>720.3256686548498</v>
      </c>
      <c r="N44" s="412">
        <v>660.2689891167176</v>
      </c>
      <c r="O44" s="413">
        <f t="shared" si="10"/>
        <v>60.05667953813213</v>
      </c>
      <c r="P44" s="413">
        <f t="shared" si="11"/>
        <v>9.095789826275748</v>
      </c>
    </row>
    <row r="45" spans="1:16" ht="30" customHeight="1">
      <c r="A45" s="176">
        <v>10</v>
      </c>
      <c r="B45" s="196" t="s">
        <v>10</v>
      </c>
      <c r="C45" s="220">
        <f t="shared" si="0"/>
        <v>842.3211512498752</v>
      </c>
      <c r="D45" s="220">
        <f t="shared" si="1"/>
        <v>495.821230244904</v>
      </c>
      <c r="E45" s="220">
        <f t="shared" si="2"/>
        <v>96.65005093545415</v>
      </c>
      <c r="F45" s="220">
        <f t="shared" si="3"/>
        <v>32.24013105072717</v>
      </c>
      <c r="G45" s="220">
        <f t="shared" si="4"/>
        <v>25.274391859827723</v>
      </c>
      <c r="H45" s="220">
        <f t="shared" si="5"/>
        <v>18.07596698939132</v>
      </c>
      <c r="I45" s="220">
        <f t="shared" si="6"/>
        <v>4.001420275450165</v>
      </c>
      <c r="J45" s="220">
        <f t="shared" si="7"/>
        <v>4.7488595498332</v>
      </c>
      <c r="K45" s="220">
        <f t="shared" si="8"/>
        <v>10.937310753850932</v>
      </c>
      <c r="L45" s="224">
        <f t="shared" si="9"/>
        <v>1530.070512909314</v>
      </c>
      <c r="N45" s="412">
        <v>1453.5847358333951</v>
      </c>
      <c r="O45" s="413">
        <f t="shared" si="10"/>
        <v>76.4857770759188</v>
      </c>
      <c r="P45" s="413">
        <f t="shared" si="11"/>
        <v>5.261872609859694</v>
      </c>
    </row>
    <row r="46" spans="1:16" ht="30" customHeight="1">
      <c r="A46" s="176">
        <v>11</v>
      </c>
      <c r="B46" s="196" t="s">
        <v>11</v>
      </c>
      <c r="C46" s="220">
        <f t="shared" si="0"/>
        <v>1414.6819655120175</v>
      </c>
      <c r="D46" s="220">
        <f t="shared" si="1"/>
        <v>0</v>
      </c>
      <c r="E46" s="220">
        <f t="shared" si="2"/>
        <v>19.32875432382679</v>
      </c>
      <c r="F46" s="220">
        <f t="shared" si="3"/>
        <v>38.61855126275929</v>
      </c>
      <c r="G46" s="220">
        <f t="shared" si="4"/>
        <v>0.21807292592797797</v>
      </c>
      <c r="H46" s="220">
        <f t="shared" si="5"/>
        <v>12.88164682155591</v>
      </c>
      <c r="I46" s="220">
        <f t="shared" si="6"/>
        <v>21.593976414244963</v>
      </c>
      <c r="J46" s="220">
        <f t="shared" si="7"/>
        <v>12.155936800750267</v>
      </c>
      <c r="K46" s="220">
        <f t="shared" si="8"/>
        <v>8.649185908539938</v>
      </c>
      <c r="L46" s="224">
        <f t="shared" si="9"/>
        <v>1528.1280899696226</v>
      </c>
      <c r="N46" s="412">
        <v>1398.02386141328</v>
      </c>
      <c r="O46" s="413">
        <f t="shared" si="10"/>
        <v>130.1042285563426</v>
      </c>
      <c r="P46" s="413">
        <f t="shared" si="11"/>
        <v>9.306295274875968</v>
      </c>
    </row>
    <row r="47" spans="1:16" ht="30" customHeight="1">
      <c r="A47" s="176">
        <v>12</v>
      </c>
      <c r="B47" s="196" t="s">
        <v>100</v>
      </c>
      <c r="C47" s="220">
        <f t="shared" si="0"/>
        <v>615.8294797500836</v>
      </c>
      <c r="D47" s="220">
        <f t="shared" si="1"/>
        <v>381.7296972160924</v>
      </c>
      <c r="E47" s="220">
        <f t="shared" si="2"/>
        <v>74.41027618217849</v>
      </c>
      <c r="F47" s="220">
        <f t="shared" si="3"/>
        <v>27.972581550720314</v>
      </c>
      <c r="G47" s="220">
        <f t="shared" si="4"/>
        <v>241.6399389808865</v>
      </c>
      <c r="H47" s="220">
        <f t="shared" si="5"/>
        <v>13.572600444140296</v>
      </c>
      <c r="I47" s="220">
        <f t="shared" si="6"/>
        <v>10.104473709514469</v>
      </c>
      <c r="J47" s="220">
        <f t="shared" si="7"/>
        <v>6.439638612662879</v>
      </c>
      <c r="K47" s="220">
        <f t="shared" si="8"/>
        <v>11.32319920289417</v>
      </c>
      <c r="L47" s="224">
        <f t="shared" si="9"/>
        <v>1383.021885649173</v>
      </c>
      <c r="N47" s="412">
        <v>1165.6820176982872</v>
      </c>
      <c r="O47" s="413">
        <f t="shared" si="10"/>
        <v>217.33986795088595</v>
      </c>
      <c r="P47" s="413">
        <f t="shared" si="11"/>
        <v>18.644867523995718</v>
      </c>
    </row>
    <row r="48" spans="1:16" ht="30" customHeight="1">
      <c r="A48" s="176">
        <v>13</v>
      </c>
      <c r="B48" s="196" t="s">
        <v>13</v>
      </c>
      <c r="C48" s="220">
        <f t="shared" si="0"/>
        <v>380.2736514054857</v>
      </c>
      <c r="D48" s="220">
        <f t="shared" si="1"/>
        <v>0</v>
      </c>
      <c r="E48" s="220">
        <f t="shared" si="2"/>
        <v>5.195666703209092</v>
      </c>
      <c r="F48" s="220">
        <f t="shared" si="3"/>
        <v>34.69200458074881</v>
      </c>
      <c r="G48" s="220">
        <f t="shared" si="4"/>
        <v>0.5519658723588308</v>
      </c>
      <c r="H48" s="220">
        <f t="shared" si="5"/>
        <v>12.036213075270176</v>
      </c>
      <c r="I48" s="220">
        <f t="shared" si="6"/>
        <v>18.821382669519224</v>
      </c>
      <c r="J48" s="220">
        <f t="shared" si="7"/>
        <v>4.766658355717142</v>
      </c>
      <c r="K48" s="220">
        <f t="shared" si="8"/>
        <v>10.747646592070444</v>
      </c>
      <c r="L48" s="224">
        <f t="shared" si="9"/>
        <v>467.0851892543794</v>
      </c>
      <c r="N48" s="412">
        <v>441.2088774448773</v>
      </c>
      <c r="O48" s="413">
        <f t="shared" si="10"/>
        <v>25.876311809502056</v>
      </c>
      <c r="P48" s="413">
        <f t="shared" si="11"/>
        <v>5.864866536538565</v>
      </c>
    </row>
    <row r="49" spans="1:16" ht="30" customHeight="1">
      <c r="A49" s="176">
        <v>14</v>
      </c>
      <c r="B49" s="196" t="s">
        <v>14</v>
      </c>
      <c r="C49" s="220">
        <f t="shared" si="0"/>
        <v>723.0559296076856</v>
      </c>
      <c r="D49" s="220">
        <f t="shared" si="1"/>
        <v>394.10423228535365</v>
      </c>
      <c r="E49" s="220">
        <f t="shared" si="2"/>
        <v>76.8224347824787</v>
      </c>
      <c r="F49" s="220">
        <f t="shared" si="3"/>
        <v>34.292841022316416</v>
      </c>
      <c r="G49" s="220">
        <f t="shared" si="4"/>
        <v>12.641897330115944</v>
      </c>
      <c r="H49" s="220">
        <f t="shared" si="5"/>
        <v>23.62100708078033</v>
      </c>
      <c r="I49" s="220">
        <f t="shared" si="6"/>
        <v>12.154123905107861</v>
      </c>
      <c r="J49" s="220">
        <f t="shared" si="7"/>
        <v>9.714112388219037</v>
      </c>
      <c r="K49" s="220">
        <f t="shared" si="8"/>
        <v>9.734105865585535</v>
      </c>
      <c r="L49" s="224">
        <f t="shared" si="9"/>
        <v>1296.1406842676429</v>
      </c>
      <c r="N49" s="412">
        <v>1200.6623063928791</v>
      </c>
      <c r="O49" s="413">
        <f t="shared" si="10"/>
        <v>95.47837787476374</v>
      </c>
      <c r="P49" s="413">
        <f t="shared" si="11"/>
        <v>7.952142527202934</v>
      </c>
    </row>
    <row r="50" spans="1:16" ht="30" customHeight="1">
      <c r="A50" s="176">
        <v>15</v>
      </c>
      <c r="B50" s="196" t="s">
        <v>15</v>
      </c>
      <c r="C50" s="220">
        <f t="shared" si="0"/>
        <v>1156.1430273968422</v>
      </c>
      <c r="D50" s="220">
        <f t="shared" si="1"/>
        <v>0</v>
      </c>
      <c r="E50" s="220">
        <f t="shared" si="2"/>
        <v>49.447338379347485</v>
      </c>
      <c r="F50" s="220">
        <f t="shared" si="3"/>
        <v>44.46845442460585</v>
      </c>
      <c r="G50" s="220">
        <f t="shared" si="4"/>
        <v>19.2241044743722</v>
      </c>
      <c r="H50" s="220">
        <f t="shared" si="5"/>
        <v>12.144326726375889</v>
      </c>
      <c r="I50" s="220">
        <f t="shared" si="6"/>
        <v>21.593976414244963</v>
      </c>
      <c r="J50" s="220">
        <f t="shared" si="7"/>
        <v>6.995769519173142</v>
      </c>
      <c r="K50" s="220">
        <f t="shared" si="8"/>
        <v>3.549355653613789</v>
      </c>
      <c r="L50" s="224">
        <f t="shared" si="9"/>
        <v>1313.5663529885753</v>
      </c>
      <c r="N50" s="412">
        <v>1204.8294835420372</v>
      </c>
      <c r="O50" s="413">
        <f t="shared" si="10"/>
        <v>108.7368694465381</v>
      </c>
      <c r="P50" s="413">
        <f t="shared" si="11"/>
        <v>9.025083709511014</v>
      </c>
    </row>
    <row r="51" spans="1:16" ht="30" customHeight="1">
      <c r="A51" s="222">
        <v>16</v>
      </c>
      <c r="B51" s="196" t="s">
        <v>16</v>
      </c>
      <c r="C51" s="220">
        <f t="shared" si="0"/>
        <v>2357.8313382584547</v>
      </c>
      <c r="D51" s="220">
        <f t="shared" si="1"/>
        <v>1561.956615852505</v>
      </c>
      <c r="E51" s="220">
        <f t="shared" si="2"/>
        <v>304.47100138601985</v>
      </c>
      <c r="F51" s="220">
        <f t="shared" si="3"/>
        <v>28.592855276162098</v>
      </c>
      <c r="G51" s="220">
        <f t="shared" si="4"/>
        <v>19.520235313176403</v>
      </c>
      <c r="H51" s="220">
        <f t="shared" si="5"/>
        <v>15.874116500091239</v>
      </c>
      <c r="I51" s="220">
        <f t="shared" si="6"/>
        <v>5.345116475678967</v>
      </c>
      <c r="J51" s="220">
        <f t="shared" si="7"/>
        <v>6.945923916201741</v>
      </c>
      <c r="K51" s="220">
        <f t="shared" si="8"/>
        <v>5.6173704527931045</v>
      </c>
      <c r="L51" s="224">
        <f t="shared" si="9"/>
        <v>4306.154573431082</v>
      </c>
      <c r="N51" s="412">
        <v>4114.769800807534</v>
      </c>
      <c r="O51" s="413">
        <f t="shared" si="10"/>
        <v>191.3847726235481</v>
      </c>
      <c r="P51" s="413">
        <f t="shared" si="11"/>
        <v>4.651165967680339</v>
      </c>
    </row>
    <row r="52" spans="1:16" ht="30" customHeight="1">
      <c r="A52" s="222">
        <v>17</v>
      </c>
      <c r="B52" s="196" t="s">
        <v>17</v>
      </c>
      <c r="C52" s="220">
        <f t="shared" si="0"/>
        <v>1243.5012944491095</v>
      </c>
      <c r="D52" s="220">
        <f t="shared" si="1"/>
        <v>516.7475504014894</v>
      </c>
      <c r="E52" s="220">
        <f t="shared" si="2"/>
        <v>100.72920242323252</v>
      </c>
      <c r="F52" s="220">
        <f t="shared" si="3"/>
        <v>22.950466064102965</v>
      </c>
      <c r="G52" s="220">
        <f t="shared" si="4"/>
        <v>0.5519658723588308</v>
      </c>
      <c r="H52" s="220">
        <f t="shared" si="5"/>
        <v>11.933806437937646</v>
      </c>
      <c r="I52" s="220">
        <f t="shared" si="6"/>
        <v>21.593976414244963</v>
      </c>
      <c r="J52" s="220">
        <f t="shared" si="7"/>
        <v>17.920117830843033</v>
      </c>
      <c r="K52" s="220">
        <f t="shared" si="8"/>
        <v>12.382728459781347</v>
      </c>
      <c r="L52" s="224">
        <f t="shared" si="9"/>
        <v>1948.3111083531003</v>
      </c>
      <c r="N52" s="412">
        <v>1301.408446965979</v>
      </c>
      <c r="O52" s="413">
        <f t="shared" si="10"/>
        <v>646.9026613871213</v>
      </c>
      <c r="P52" s="413">
        <f t="shared" si="11"/>
        <v>49.707888625993554</v>
      </c>
    </row>
    <row r="53" spans="1:16" ht="30" customHeight="1">
      <c r="A53" s="176"/>
      <c r="B53" s="162" t="s">
        <v>29</v>
      </c>
      <c r="C53" s="220">
        <f aca="true" t="shared" si="12" ref="C53:N53">SUM(C36:C52)</f>
        <v>14336.830200000002</v>
      </c>
      <c r="D53" s="220">
        <f t="shared" si="12"/>
        <v>4778.9434</v>
      </c>
      <c r="E53" s="220">
        <f t="shared" si="12"/>
        <v>1194.73585</v>
      </c>
      <c r="F53" s="220">
        <f t="shared" si="12"/>
        <v>597.367925</v>
      </c>
      <c r="G53" s="220">
        <f t="shared" si="12"/>
        <v>477.8943400000001</v>
      </c>
      <c r="H53" s="220">
        <f t="shared" si="12"/>
        <v>238.94716999999994</v>
      </c>
      <c r="I53" s="220">
        <f t="shared" si="12"/>
        <v>238.94716999999997</v>
      </c>
      <c r="J53" s="220">
        <f t="shared" si="12"/>
        <v>119.47358499999996</v>
      </c>
      <c r="K53" s="220">
        <f t="shared" si="12"/>
        <v>119.47358499999997</v>
      </c>
      <c r="L53" s="224">
        <f t="shared" si="12"/>
        <v>22102.613225</v>
      </c>
      <c r="N53" s="414">
        <f t="shared" si="12"/>
        <v>20093.284750000003</v>
      </c>
      <c r="O53" s="415">
        <f>L53-N53</f>
        <v>2009.3284749999984</v>
      </c>
      <c r="P53" s="413">
        <f t="shared" si="11"/>
        <v>9.999999999999991</v>
      </c>
    </row>
    <row r="54" spans="1:16" ht="30" customHeight="1">
      <c r="A54" s="518" t="s">
        <v>205</v>
      </c>
      <c r="B54" s="518"/>
      <c r="C54" s="518"/>
      <c r="D54" s="518"/>
      <c r="E54" s="518"/>
      <c r="F54" s="518"/>
      <c r="G54" s="518"/>
      <c r="H54" s="518"/>
      <c r="I54" s="518"/>
      <c r="J54" s="518"/>
      <c r="K54" s="518"/>
      <c r="L54" s="518"/>
      <c r="M54" s="350"/>
      <c r="N54" s="122"/>
      <c r="O54" s="122"/>
      <c r="P54" s="122"/>
    </row>
    <row r="55" spans="1:16" ht="30" customHeight="1">
      <c r="A55" s="516" t="s">
        <v>183</v>
      </c>
      <c r="B55" s="516"/>
      <c r="C55" s="516"/>
      <c r="D55" s="516"/>
      <c r="E55" s="516"/>
      <c r="F55" s="516"/>
      <c r="G55" s="516"/>
      <c r="H55" s="516"/>
      <c r="I55" s="516"/>
      <c r="J55" s="516"/>
      <c r="K55" s="516"/>
      <c r="L55" s="516"/>
      <c r="M55" s="352"/>
      <c r="N55" s="122"/>
      <c r="O55" s="122"/>
      <c r="P55" s="122"/>
    </row>
    <row r="56" spans="1:16" ht="42.75" customHeight="1">
      <c r="A56" s="517" t="s">
        <v>204</v>
      </c>
      <c r="B56" s="517"/>
      <c r="C56" s="517"/>
      <c r="D56" s="517"/>
      <c r="E56" s="517"/>
      <c r="F56" s="517"/>
      <c r="G56" s="517"/>
      <c r="H56" s="517"/>
      <c r="I56" s="517"/>
      <c r="J56" s="517"/>
      <c r="K56" s="517"/>
      <c r="L56" s="517"/>
      <c r="M56" s="377"/>
      <c r="N56" s="122"/>
      <c r="O56" s="122"/>
      <c r="P56" s="122"/>
    </row>
    <row r="57" spans="1:16" ht="27.75" customHeight="1">
      <c r="A57" s="519" t="s">
        <v>101</v>
      </c>
      <c r="B57" s="519"/>
      <c r="C57" s="519"/>
      <c r="D57" s="519"/>
      <c r="E57" s="519"/>
      <c r="F57" s="519"/>
      <c r="G57" s="519"/>
      <c r="H57" s="519"/>
      <c r="I57" s="519"/>
      <c r="J57" s="519"/>
      <c r="K57" s="519"/>
      <c r="L57" s="519"/>
      <c r="M57" s="391"/>
      <c r="N57" s="122"/>
      <c r="O57" s="122"/>
      <c r="P57" s="122"/>
    </row>
    <row r="58" spans="1:16" ht="27.75" customHeight="1">
      <c r="A58" s="522" t="s">
        <v>131</v>
      </c>
      <c r="B58" s="522"/>
      <c r="C58" s="522"/>
      <c r="D58" s="522"/>
      <c r="E58" s="522"/>
      <c r="F58" s="522"/>
      <c r="G58" s="522"/>
      <c r="H58" s="522"/>
      <c r="I58" s="522"/>
      <c r="J58" s="522"/>
      <c r="K58" s="522"/>
      <c r="L58" s="522"/>
      <c r="M58" s="349"/>
      <c r="N58" s="397"/>
      <c r="O58" s="397"/>
      <c r="P58" s="397"/>
    </row>
    <row r="59" spans="1:16" ht="88.5" customHeight="1">
      <c r="A59" s="513" t="s">
        <v>80</v>
      </c>
      <c r="B59" s="513"/>
      <c r="C59" s="162" t="s">
        <v>81</v>
      </c>
      <c r="D59" s="514" t="s">
        <v>82</v>
      </c>
      <c r="E59" s="514"/>
      <c r="F59" s="225" t="s">
        <v>83</v>
      </c>
      <c r="G59" s="225" t="s">
        <v>84</v>
      </c>
      <c r="H59" s="225" t="s">
        <v>132</v>
      </c>
      <c r="I59" s="225" t="s">
        <v>86</v>
      </c>
      <c r="J59" s="225" t="s">
        <v>87</v>
      </c>
      <c r="K59" s="225" t="s">
        <v>88</v>
      </c>
      <c r="L59" s="226" t="s">
        <v>102</v>
      </c>
      <c r="M59" s="378"/>
      <c r="N59" s="395" t="s">
        <v>265</v>
      </c>
      <c r="O59" s="396" t="s">
        <v>283</v>
      </c>
      <c r="P59" s="396" t="s">
        <v>269</v>
      </c>
    </row>
    <row r="60" spans="1:16" ht="30.75">
      <c r="A60" s="513"/>
      <c r="B60" s="513"/>
      <c r="C60" s="164"/>
      <c r="D60" s="223" t="s">
        <v>89</v>
      </c>
      <c r="E60" s="223" t="s">
        <v>90</v>
      </c>
      <c r="F60" s="162" t="s">
        <v>4</v>
      </c>
      <c r="G60" s="162" t="s">
        <v>4</v>
      </c>
      <c r="H60" s="162" t="s">
        <v>4</v>
      </c>
      <c r="I60" s="164"/>
      <c r="J60" s="164"/>
      <c r="K60" s="162" t="s">
        <v>4</v>
      </c>
      <c r="L60" s="226"/>
      <c r="M60" s="378"/>
      <c r="N60" s="392" t="s">
        <v>266</v>
      </c>
      <c r="O60" s="393"/>
      <c r="P60" s="394"/>
    </row>
    <row r="61" spans="1:16" ht="18" customHeight="1">
      <c r="A61" s="513"/>
      <c r="B61" s="513"/>
      <c r="C61" s="162" t="s">
        <v>91</v>
      </c>
      <c r="D61" s="162" t="s">
        <v>92</v>
      </c>
      <c r="E61" s="156" t="s">
        <v>93</v>
      </c>
      <c r="F61" s="162" t="s">
        <v>94</v>
      </c>
      <c r="G61" s="162" t="s">
        <v>95</v>
      </c>
      <c r="H61" s="162" t="s">
        <v>96</v>
      </c>
      <c r="I61" s="162" t="s">
        <v>96</v>
      </c>
      <c r="J61" s="162" t="s">
        <v>97</v>
      </c>
      <c r="K61" s="162" t="s">
        <v>98</v>
      </c>
      <c r="L61" s="227" t="s">
        <v>103</v>
      </c>
      <c r="M61" s="379"/>
      <c r="N61" s="227" t="s">
        <v>103</v>
      </c>
      <c r="O61" s="387"/>
      <c r="P61" s="381"/>
    </row>
    <row r="62" spans="1:16" ht="24.75" customHeight="1">
      <c r="A62" s="513"/>
      <c r="B62" s="513"/>
      <c r="C62" s="175">
        <v>6000</v>
      </c>
      <c r="D62" s="175">
        <v>2000</v>
      </c>
      <c r="E62" s="175">
        <v>500</v>
      </c>
      <c r="F62" s="175">
        <v>250</v>
      </c>
      <c r="G62" s="175">
        <v>200</v>
      </c>
      <c r="H62" s="175">
        <v>100</v>
      </c>
      <c r="I62" s="175">
        <v>100</v>
      </c>
      <c r="J62" s="175">
        <v>50</v>
      </c>
      <c r="K62" s="175">
        <v>50</v>
      </c>
      <c r="L62" s="234">
        <f>SUM(C62:K62)</f>
        <v>9250</v>
      </c>
      <c r="M62" s="380"/>
      <c r="N62" s="234">
        <v>9250</v>
      </c>
      <c r="O62" s="387"/>
      <c r="P62" s="381"/>
    </row>
    <row r="63" spans="1:16" ht="30.75">
      <c r="A63" s="221" t="s">
        <v>53</v>
      </c>
      <c r="B63" s="164">
        <v>1</v>
      </c>
      <c r="C63" s="162">
        <v>2</v>
      </c>
      <c r="D63" s="164">
        <v>3</v>
      </c>
      <c r="E63" s="162">
        <v>4</v>
      </c>
      <c r="F63" s="164">
        <v>5</v>
      </c>
      <c r="G63" s="162">
        <v>6</v>
      </c>
      <c r="H63" s="164">
        <v>7</v>
      </c>
      <c r="I63" s="162">
        <v>8</v>
      </c>
      <c r="J63" s="164">
        <v>9</v>
      </c>
      <c r="K63" s="162">
        <v>10</v>
      </c>
      <c r="L63" s="226" t="s">
        <v>104</v>
      </c>
      <c r="M63" s="378"/>
      <c r="N63" s="388"/>
      <c r="O63" s="387"/>
      <c r="P63" s="381"/>
    </row>
    <row r="64" spans="1:16" ht="30" customHeight="1">
      <c r="A64" s="176">
        <v>1</v>
      </c>
      <c r="B64" s="232" t="s">
        <v>2</v>
      </c>
      <c r="C64" s="220">
        <f aca="true" t="shared" si="13" ref="C64:C80">C8*$C$62/100</f>
        <v>510.9074146931538</v>
      </c>
      <c r="D64" s="220">
        <f aca="true" t="shared" si="14" ref="D64:D80">D8*$D$62/100</f>
        <v>0</v>
      </c>
      <c r="E64" s="220">
        <f aca="true" t="shared" si="15" ref="E64:E80">E8*$E$62/100</f>
        <v>32.76355042915206</v>
      </c>
      <c r="F64" s="220">
        <f aca="true" t="shared" si="16" ref="F64:F80">F8*$F$62/100</f>
        <v>15.659452490789114</v>
      </c>
      <c r="G64" s="220">
        <f aca="true" t="shared" si="17" ref="G64:G80">G8*$G$62/100</f>
        <v>9.501239238897288</v>
      </c>
      <c r="H64" s="220">
        <f aca="true" t="shared" si="18" ref="H64:H80">H8*$H$62/100</f>
        <v>6.236838551071077</v>
      </c>
      <c r="I64" s="220">
        <f aca="true" t="shared" si="19" ref="I64:I80">I8*$I$62/100</f>
        <v>5.134180611092717</v>
      </c>
      <c r="J64" s="220">
        <f aca="true" t="shared" si="20" ref="J64:J80">J8*$J$62/100</f>
        <v>4.730923421977177</v>
      </c>
      <c r="K64" s="220">
        <f aca="true" t="shared" si="21" ref="K64:K80">K8*$K$62/100</f>
        <v>1.950361598283648</v>
      </c>
      <c r="L64" s="224">
        <f aca="true" t="shared" si="22" ref="L64:L81">SUM(C64:K64)</f>
        <v>586.8839610344168</v>
      </c>
      <c r="M64" s="376"/>
      <c r="N64" s="384">
        <v>597.1183667523169</v>
      </c>
      <c r="O64" s="385">
        <f>L64-N64</f>
        <v>-10.234405717900131</v>
      </c>
      <c r="P64" s="386">
        <f>O64/N64*100</f>
        <v>-1.7139659886136673</v>
      </c>
    </row>
    <row r="65" spans="1:16" ht="30" customHeight="1">
      <c r="A65" s="176">
        <v>2</v>
      </c>
      <c r="B65" s="232" t="s">
        <v>99</v>
      </c>
      <c r="C65" s="220">
        <f t="shared" si="13"/>
        <v>494.73566768645367</v>
      </c>
      <c r="D65" s="220">
        <f t="shared" si="14"/>
        <v>414.3734956131225</v>
      </c>
      <c r="E65" s="220">
        <f t="shared" si="15"/>
        <v>80.7735066881439</v>
      </c>
      <c r="F65" s="220">
        <f t="shared" si="16"/>
        <v>9.607369729057936</v>
      </c>
      <c r="G65" s="220">
        <f t="shared" si="17"/>
        <v>14.03365833889722</v>
      </c>
      <c r="H65" s="220">
        <f t="shared" si="18"/>
        <v>4.700905300350548</v>
      </c>
      <c r="I65" s="220">
        <f t="shared" si="19"/>
        <v>1.9659093803326286</v>
      </c>
      <c r="J65" s="220">
        <f t="shared" si="20"/>
        <v>3.193819459902337</v>
      </c>
      <c r="K65" s="220">
        <f t="shared" si="21"/>
        <v>0</v>
      </c>
      <c r="L65" s="224">
        <f t="shared" si="22"/>
        <v>1023.3843321962607</v>
      </c>
      <c r="M65" s="376"/>
      <c r="N65" s="384">
        <v>1055.6230263495167</v>
      </c>
      <c r="O65" s="385">
        <f aca="true" t="shared" si="23" ref="O65:O80">L65-N65</f>
        <v>-32.238694153256006</v>
      </c>
      <c r="P65" s="386">
        <f aca="true" t="shared" si="24" ref="P65:P79">O65/N65*100</f>
        <v>-3.053996867114736</v>
      </c>
    </row>
    <row r="66" spans="1:16" ht="30" customHeight="1">
      <c r="A66" s="176">
        <v>3</v>
      </c>
      <c r="B66" s="232" t="s">
        <v>143</v>
      </c>
      <c r="C66" s="220">
        <f t="shared" si="13"/>
        <v>136.6788610486386</v>
      </c>
      <c r="D66" s="220">
        <f t="shared" si="14"/>
        <v>77.60264466316386</v>
      </c>
      <c r="E66" s="220">
        <f t="shared" si="15"/>
        <v>15.127023818072635</v>
      </c>
      <c r="F66" s="220">
        <f t="shared" si="16"/>
        <v>14.753680217949757</v>
      </c>
      <c r="G66" s="220">
        <f t="shared" si="17"/>
        <v>6.486921664981277</v>
      </c>
      <c r="H66" s="220">
        <f t="shared" si="18"/>
        <v>8.004673391541505</v>
      </c>
      <c r="I66" s="220">
        <f t="shared" si="19"/>
        <v>5.401501838032414</v>
      </c>
      <c r="J66" s="220">
        <f t="shared" si="20"/>
        <v>1.8489359493739637</v>
      </c>
      <c r="K66" s="220">
        <f t="shared" si="21"/>
        <v>0.22184021020736527</v>
      </c>
      <c r="L66" s="224">
        <f t="shared" si="22"/>
        <v>266.1260828019614</v>
      </c>
      <c r="M66" s="376"/>
      <c r="N66" s="384">
        <v>280.57555925814614</v>
      </c>
      <c r="O66" s="385">
        <f t="shared" si="23"/>
        <v>-14.449476456184755</v>
      </c>
      <c r="P66" s="386">
        <f t="shared" si="24"/>
        <v>-5.149941247338076</v>
      </c>
    </row>
    <row r="67" spans="1:16" ht="30" customHeight="1">
      <c r="A67" s="176">
        <v>4</v>
      </c>
      <c r="B67" s="232" t="s">
        <v>5</v>
      </c>
      <c r="C67" s="220">
        <f t="shared" si="13"/>
        <v>9.336629535458641</v>
      </c>
      <c r="D67" s="220">
        <f t="shared" si="14"/>
        <v>0</v>
      </c>
      <c r="E67" s="220">
        <f t="shared" si="15"/>
        <v>0.127566069903315</v>
      </c>
      <c r="F67" s="220">
        <f t="shared" si="16"/>
        <v>16.906232031805654</v>
      </c>
      <c r="G67" s="220">
        <f t="shared" si="17"/>
        <v>4.93017703839941</v>
      </c>
      <c r="H67" s="220">
        <f t="shared" si="18"/>
        <v>4.787071841871917</v>
      </c>
      <c r="I67" s="220">
        <f t="shared" si="19"/>
        <v>9.037134197590607</v>
      </c>
      <c r="J67" s="220">
        <f t="shared" si="20"/>
        <v>0</v>
      </c>
      <c r="K67" s="220">
        <f t="shared" si="21"/>
        <v>0</v>
      </c>
      <c r="L67" s="224">
        <f t="shared" si="22"/>
        <v>45.12481071502954</v>
      </c>
      <c r="M67" s="376"/>
      <c r="N67" s="384">
        <v>50.35453450299189</v>
      </c>
      <c r="O67" s="385">
        <f t="shared" si="23"/>
        <v>-5.2297237879623495</v>
      </c>
      <c r="P67" s="386">
        <f t="shared" si="24"/>
        <v>-10.385805051284146</v>
      </c>
    </row>
    <row r="68" spans="1:16" ht="30" customHeight="1">
      <c r="A68" s="176">
        <v>5</v>
      </c>
      <c r="B68" s="232" t="s">
        <v>6</v>
      </c>
      <c r="C68" s="220">
        <f t="shared" si="13"/>
        <v>313.5345895699866</v>
      </c>
      <c r="D68" s="220">
        <f t="shared" si="14"/>
        <v>0</v>
      </c>
      <c r="E68" s="220">
        <f t="shared" si="15"/>
        <v>14.225448964381133</v>
      </c>
      <c r="F68" s="220">
        <f t="shared" si="16"/>
        <v>15.879293557203491</v>
      </c>
      <c r="G68" s="220">
        <f t="shared" si="17"/>
        <v>4.336003996223902</v>
      </c>
      <c r="H68" s="220">
        <f t="shared" si="18"/>
        <v>4.290721096574772</v>
      </c>
      <c r="I68" s="220">
        <f t="shared" si="19"/>
        <v>5.725067705812936</v>
      </c>
      <c r="J68" s="220">
        <f t="shared" si="20"/>
        <v>2.3047826994355347</v>
      </c>
      <c r="K68" s="220">
        <f t="shared" si="21"/>
        <v>2.9243735828499564</v>
      </c>
      <c r="L68" s="224">
        <f t="shared" si="22"/>
        <v>363.22028117246833</v>
      </c>
      <c r="M68" s="376"/>
      <c r="N68" s="384">
        <v>375.73806016933145</v>
      </c>
      <c r="O68" s="385">
        <f t="shared" si="23"/>
        <v>-12.517778996863115</v>
      </c>
      <c r="P68" s="386">
        <f t="shared" si="24"/>
        <v>-3.331517438297789</v>
      </c>
    </row>
    <row r="69" spans="1:16" ht="30" customHeight="1">
      <c r="A69" s="176">
        <v>6</v>
      </c>
      <c r="B69" s="232" t="s">
        <v>7</v>
      </c>
      <c r="C69" s="220">
        <f t="shared" si="13"/>
        <v>117.87641590867723</v>
      </c>
      <c r="D69" s="220">
        <f t="shared" si="14"/>
        <v>0</v>
      </c>
      <c r="E69" s="220">
        <f t="shared" si="15"/>
        <v>2.4341174209949807</v>
      </c>
      <c r="F69" s="220">
        <f t="shared" si="16"/>
        <v>18.562579511598223</v>
      </c>
      <c r="G69" s="220">
        <f t="shared" si="17"/>
        <v>6.527944997956599</v>
      </c>
      <c r="H69" s="220">
        <f t="shared" si="18"/>
        <v>5.430077624884673</v>
      </c>
      <c r="I69" s="220">
        <f t="shared" si="19"/>
        <v>3.4603188752769767</v>
      </c>
      <c r="J69" s="220">
        <f t="shared" si="20"/>
        <v>2.5688537637477538</v>
      </c>
      <c r="K69" s="220">
        <f t="shared" si="21"/>
        <v>6.678667540097978</v>
      </c>
      <c r="L69" s="224">
        <f t="shared" si="22"/>
        <v>163.53897564323444</v>
      </c>
      <c r="M69" s="376"/>
      <c r="N69" s="384">
        <v>166.77230696960862</v>
      </c>
      <c r="O69" s="385">
        <f t="shared" si="23"/>
        <v>-3.2333313263741843</v>
      </c>
      <c r="P69" s="386">
        <f t="shared" si="24"/>
        <v>-1.9387699223729054</v>
      </c>
    </row>
    <row r="70" spans="1:16" ht="30" customHeight="1">
      <c r="A70" s="176">
        <v>7</v>
      </c>
      <c r="B70" s="232" t="s">
        <v>144</v>
      </c>
      <c r="C70" s="220">
        <f t="shared" si="13"/>
        <v>167.08456402637748</v>
      </c>
      <c r="D70" s="220">
        <f t="shared" si="14"/>
        <v>105.88993781940967</v>
      </c>
      <c r="E70" s="220">
        <f t="shared" si="15"/>
        <v>20.641044109270883</v>
      </c>
      <c r="F70" s="220">
        <f t="shared" si="16"/>
        <v>12.523469893611669</v>
      </c>
      <c r="G70" s="220">
        <f t="shared" si="17"/>
        <v>6.947602636197442</v>
      </c>
      <c r="H70" s="220">
        <f t="shared" si="18"/>
        <v>6.665334188665853</v>
      </c>
      <c r="I70" s="220">
        <f t="shared" si="19"/>
        <v>4.885324605863027</v>
      </c>
      <c r="J70" s="220">
        <f t="shared" si="20"/>
        <v>3.193819459902337</v>
      </c>
      <c r="K70" s="220">
        <f t="shared" si="21"/>
        <v>0.014389256057475507</v>
      </c>
      <c r="L70" s="224">
        <f t="shared" si="22"/>
        <v>327.8454859953558</v>
      </c>
      <c r="M70" s="376"/>
      <c r="N70" s="384">
        <v>353.7521892765702</v>
      </c>
      <c r="O70" s="385">
        <f t="shared" si="23"/>
        <v>-25.906703281214448</v>
      </c>
      <c r="P70" s="386">
        <f t="shared" si="24"/>
        <v>-7.323404367954339</v>
      </c>
    </row>
    <row r="71" spans="1:16" ht="30" customHeight="1">
      <c r="A71" s="176">
        <v>8</v>
      </c>
      <c r="B71" s="232" t="s">
        <v>8</v>
      </c>
      <c r="C71" s="220">
        <f t="shared" si="13"/>
        <v>344.0929669929594</v>
      </c>
      <c r="D71" s="220">
        <f t="shared" si="14"/>
        <v>0</v>
      </c>
      <c r="E71" s="220">
        <f t="shared" si="15"/>
        <v>21.709261306250337</v>
      </c>
      <c r="F71" s="220">
        <f t="shared" si="16"/>
        <v>18.847388586710146</v>
      </c>
      <c r="G71" s="220">
        <f t="shared" si="17"/>
        <v>6.610679460965971</v>
      </c>
      <c r="H71" s="220">
        <f t="shared" si="18"/>
        <v>4.865224640952191</v>
      </c>
      <c r="I71" s="220">
        <f t="shared" si="19"/>
        <v>7.138400020375418</v>
      </c>
      <c r="J71" s="220">
        <f t="shared" si="20"/>
        <v>1.6336058305171115</v>
      </c>
      <c r="K71" s="220">
        <f t="shared" si="21"/>
        <v>3.7030831408263243</v>
      </c>
      <c r="L71" s="224">
        <f t="shared" si="22"/>
        <v>408.6006099795569</v>
      </c>
      <c r="M71" s="376"/>
      <c r="N71" s="384">
        <v>412.8987841048765</v>
      </c>
      <c r="O71" s="385">
        <f t="shared" si="23"/>
        <v>-4.298174125319576</v>
      </c>
      <c r="P71" s="386">
        <f t="shared" si="24"/>
        <v>-1.040975244002617</v>
      </c>
    </row>
    <row r="72" spans="1:16" ht="30" customHeight="1">
      <c r="A72" s="176">
        <v>9</v>
      </c>
      <c r="B72" s="232" t="s">
        <v>9</v>
      </c>
      <c r="C72" s="220">
        <f t="shared" si="13"/>
        <v>250.70318326218316</v>
      </c>
      <c r="D72" s="220">
        <f t="shared" si="14"/>
        <v>0</v>
      </c>
      <c r="E72" s="220">
        <f t="shared" si="15"/>
        <v>7.9242246224944735</v>
      </c>
      <c r="F72" s="220">
        <f t="shared" si="16"/>
        <v>16.847891206662823</v>
      </c>
      <c r="G72" s="220">
        <f t="shared" si="17"/>
        <v>6.862910891548071</v>
      </c>
      <c r="H72" s="220">
        <f t="shared" si="18"/>
        <v>4.740389202309421</v>
      </c>
      <c r="I72" s="220">
        <f t="shared" si="19"/>
        <v>9.037134197590607</v>
      </c>
      <c r="J72" s="220">
        <f t="shared" si="20"/>
        <v>1.3610650982994161</v>
      </c>
      <c r="K72" s="220">
        <f t="shared" si="21"/>
        <v>3.9813308011504414</v>
      </c>
      <c r="L72" s="224">
        <f t="shared" si="22"/>
        <v>301.4581292822384</v>
      </c>
      <c r="M72" s="376"/>
      <c r="N72" s="384">
        <v>303.9566813151164</v>
      </c>
      <c r="O72" s="385">
        <f t="shared" si="23"/>
        <v>-2.498552032877967</v>
      </c>
      <c r="P72" s="386">
        <f t="shared" si="24"/>
        <v>-0.8220092488401929</v>
      </c>
    </row>
    <row r="73" spans="1:16" ht="30" customHeight="1">
      <c r="A73" s="176">
        <v>10</v>
      </c>
      <c r="B73" s="232" t="s">
        <v>10</v>
      </c>
      <c r="C73" s="220">
        <f t="shared" si="13"/>
        <v>352.5135498570146</v>
      </c>
      <c r="D73" s="220">
        <f t="shared" si="14"/>
        <v>207.50244928404217</v>
      </c>
      <c r="E73" s="220">
        <f t="shared" si="15"/>
        <v>40.448292790182094</v>
      </c>
      <c r="F73" s="220">
        <f t="shared" si="16"/>
        <v>13.492577062422278</v>
      </c>
      <c r="G73" s="220">
        <f t="shared" si="17"/>
        <v>10.577397447238118</v>
      </c>
      <c r="H73" s="220">
        <f t="shared" si="18"/>
        <v>7.56483828178058</v>
      </c>
      <c r="I73" s="220">
        <f t="shared" si="19"/>
        <v>1.6746045895626913</v>
      </c>
      <c r="J73" s="220">
        <f t="shared" si="20"/>
        <v>1.9874098319863762</v>
      </c>
      <c r="K73" s="220">
        <f t="shared" si="21"/>
        <v>4.5772924424469785</v>
      </c>
      <c r="L73" s="224">
        <f t="shared" si="22"/>
        <v>640.3384115866759</v>
      </c>
      <c r="M73" s="376"/>
      <c r="N73" s="384">
        <v>669.161810711855</v>
      </c>
      <c r="O73" s="385">
        <f t="shared" si="23"/>
        <v>-28.823399125179094</v>
      </c>
      <c r="P73" s="386">
        <f t="shared" si="24"/>
        <v>-4.307388536491157</v>
      </c>
    </row>
    <row r="74" spans="1:16" ht="30" customHeight="1">
      <c r="A74" s="176">
        <v>11</v>
      </c>
      <c r="B74" s="232" t="s">
        <v>11</v>
      </c>
      <c r="C74" s="220">
        <f t="shared" si="13"/>
        <v>592.0480102409322</v>
      </c>
      <c r="D74" s="220">
        <f t="shared" si="14"/>
        <v>0</v>
      </c>
      <c r="E74" s="220">
        <f t="shared" si="15"/>
        <v>8.089132976057758</v>
      </c>
      <c r="F74" s="220">
        <f t="shared" si="16"/>
        <v>16.161962187189445</v>
      </c>
      <c r="G74" s="220">
        <f t="shared" si="17"/>
        <v>0.09126407562306679</v>
      </c>
      <c r="H74" s="220">
        <f t="shared" si="18"/>
        <v>5.391002045161661</v>
      </c>
      <c r="I74" s="220">
        <f t="shared" si="19"/>
        <v>9.037134197590607</v>
      </c>
      <c r="J74" s="220">
        <f t="shared" si="20"/>
        <v>5.087290550773323</v>
      </c>
      <c r="K74" s="220">
        <f t="shared" si="21"/>
        <v>3.619706359585652</v>
      </c>
      <c r="L74" s="224">
        <f t="shared" si="22"/>
        <v>639.5255026329137</v>
      </c>
      <c r="M74" s="376"/>
      <c r="N74" s="384">
        <v>643.5842063141438</v>
      </c>
      <c r="O74" s="385">
        <f t="shared" si="23"/>
        <v>-4.058703681230099</v>
      </c>
      <c r="P74" s="386">
        <f t="shared" si="24"/>
        <v>-0.6306406592036506</v>
      </c>
    </row>
    <row r="75" spans="1:16" ht="30" customHeight="1">
      <c r="A75" s="176">
        <v>12</v>
      </c>
      <c r="B75" s="232" t="s">
        <v>100</v>
      </c>
      <c r="C75" s="220">
        <f t="shared" si="13"/>
        <v>257.72620774294325</v>
      </c>
      <c r="D75" s="220">
        <f t="shared" si="14"/>
        <v>159.7548517591116</v>
      </c>
      <c r="E75" s="220">
        <f t="shared" si="15"/>
        <v>31.140890340814035</v>
      </c>
      <c r="F75" s="220">
        <f t="shared" si="16"/>
        <v>11.706596713708857</v>
      </c>
      <c r="G75" s="220">
        <f t="shared" si="17"/>
        <v>101.12693068550949</v>
      </c>
      <c r="H75" s="220">
        <f t="shared" si="18"/>
        <v>5.680167898259811</v>
      </c>
      <c r="I75" s="220">
        <f t="shared" si="19"/>
        <v>4.228748015519276</v>
      </c>
      <c r="J75" s="220">
        <f t="shared" si="20"/>
        <v>2.6950051815482396</v>
      </c>
      <c r="K75" s="220">
        <f t="shared" si="21"/>
        <v>4.738787742451259</v>
      </c>
      <c r="L75" s="224">
        <f t="shared" si="22"/>
        <v>578.7981860798658</v>
      </c>
      <c r="M75" s="376"/>
      <c r="N75" s="384">
        <v>536.6249867985947</v>
      </c>
      <c r="O75" s="385">
        <f t="shared" si="23"/>
        <v>42.17319928127108</v>
      </c>
      <c r="P75" s="389" t="s">
        <v>267</v>
      </c>
    </row>
    <row r="76" spans="1:16" ht="30" customHeight="1">
      <c r="A76" s="176">
        <v>13</v>
      </c>
      <c r="B76" s="232" t="s">
        <v>13</v>
      </c>
      <c r="C76" s="220">
        <f t="shared" si="13"/>
        <v>159.1454928742139</v>
      </c>
      <c r="D76" s="220">
        <f t="shared" si="14"/>
        <v>0</v>
      </c>
      <c r="E76" s="220">
        <f t="shared" si="15"/>
        <v>2.1743997651066937</v>
      </c>
      <c r="F76" s="220">
        <f t="shared" si="16"/>
        <v>14.518692387421373</v>
      </c>
      <c r="G76" s="220">
        <f t="shared" si="17"/>
        <v>0.23099912518689</v>
      </c>
      <c r="H76" s="220">
        <f t="shared" si="18"/>
        <v>5.037185866344505</v>
      </c>
      <c r="I76" s="220">
        <f t="shared" si="19"/>
        <v>7.876796644847991</v>
      </c>
      <c r="J76" s="220">
        <f t="shared" si="20"/>
        <v>1.9948586776387187</v>
      </c>
      <c r="K76" s="220">
        <f t="shared" si="21"/>
        <v>4.497917507066706</v>
      </c>
      <c r="L76" s="224">
        <f t="shared" si="22"/>
        <v>195.47634284782677</v>
      </c>
      <c r="M76" s="376"/>
      <c r="N76" s="384">
        <v>203.1117444033194</v>
      </c>
      <c r="O76" s="385">
        <f t="shared" si="23"/>
        <v>-7.635401555492621</v>
      </c>
      <c r="P76" s="386">
        <f t="shared" si="24"/>
        <v>-3.7592122395103797</v>
      </c>
    </row>
    <row r="77" spans="1:16" ht="30" customHeight="1">
      <c r="A77" s="176">
        <v>14</v>
      </c>
      <c r="B77" s="232" t="s">
        <v>14</v>
      </c>
      <c r="C77" s="220">
        <f t="shared" si="13"/>
        <v>302.60075045361936</v>
      </c>
      <c r="D77" s="220">
        <f t="shared" si="14"/>
        <v>164.93362624271867</v>
      </c>
      <c r="E77" s="220">
        <f t="shared" si="15"/>
        <v>32.15038486644504</v>
      </c>
      <c r="F77" s="220">
        <f t="shared" si="16"/>
        <v>14.351641420283995</v>
      </c>
      <c r="G77" s="220">
        <f t="shared" si="17"/>
        <v>5.290666271592983</v>
      </c>
      <c r="H77" s="220">
        <f t="shared" si="18"/>
        <v>9.88545170080078</v>
      </c>
      <c r="I77" s="220">
        <f t="shared" si="19"/>
        <v>5.086531849323791</v>
      </c>
      <c r="J77" s="220">
        <f t="shared" si="20"/>
        <v>4.065380807070884</v>
      </c>
      <c r="K77" s="220">
        <f t="shared" si="21"/>
        <v>4.073748128335454</v>
      </c>
      <c r="L77" s="224">
        <f t="shared" si="22"/>
        <v>542.438181740191</v>
      </c>
      <c r="M77" s="376"/>
      <c r="N77" s="384">
        <v>552.7282608252558</v>
      </c>
      <c r="O77" s="385">
        <f t="shared" si="23"/>
        <v>-10.290079085064804</v>
      </c>
      <c r="P77" s="386">
        <f t="shared" si="24"/>
        <v>-1.8616886116337006</v>
      </c>
    </row>
    <row r="78" spans="1:16" ht="30" customHeight="1">
      <c r="A78" s="176">
        <v>15</v>
      </c>
      <c r="B78" s="232" t="s">
        <v>15</v>
      </c>
      <c r="C78" s="220">
        <f t="shared" si="13"/>
        <v>483.84880532246615</v>
      </c>
      <c r="D78" s="220">
        <f t="shared" si="14"/>
        <v>0</v>
      </c>
      <c r="E78" s="220">
        <f t="shared" si="15"/>
        <v>20.693837210688656</v>
      </c>
      <c r="F78" s="220">
        <f t="shared" si="16"/>
        <v>18.610161578647638</v>
      </c>
      <c r="G78" s="220">
        <f t="shared" si="17"/>
        <v>8.045336747186504</v>
      </c>
      <c r="H78" s="220">
        <f t="shared" si="18"/>
        <v>5.082431705040026</v>
      </c>
      <c r="I78" s="220">
        <f t="shared" si="19"/>
        <v>9.037134197590607</v>
      </c>
      <c r="J78" s="220">
        <f t="shared" si="20"/>
        <v>2.927747384149033</v>
      </c>
      <c r="K78" s="220">
        <f t="shared" si="21"/>
        <v>1.485414392484242</v>
      </c>
      <c r="L78" s="224">
        <f t="shared" si="22"/>
        <v>549.7308685382528</v>
      </c>
      <c r="M78" s="376"/>
      <c r="N78" s="384">
        <v>554.6466325155643</v>
      </c>
      <c r="O78" s="385">
        <f t="shared" si="23"/>
        <v>-4.915763977311485</v>
      </c>
      <c r="P78" s="386">
        <f t="shared" si="24"/>
        <v>-0.8862875368081389</v>
      </c>
    </row>
    <row r="79" spans="1:16" ht="30" customHeight="1">
      <c r="A79" s="176">
        <v>16</v>
      </c>
      <c r="B79" s="232" t="s">
        <v>16</v>
      </c>
      <c r="C79" s="220">
        <f t="shared" si="13"/>
        <v>986.7584279229819</v>
      </c>
      <c r="D79" s="220">
        <f t="shared" si="14"/>
        <v>653.6828269832637</v>
      </c>
      <c r="E79" s="220">
        <f t="shared" si="15"/>
        <v>127.42189053171036</v>
      </c>
      <c r="F79" s="220">
        <f t="shared" si="16"/>
        <v>11.966182849607343</v>
      </c>
      <c r="G79" s="220">
        <f t="shared" si="17"/>
        <v>8.169268258408922</v>
      </c>
      <c r="H79" s="220">
        <f t="shared" si="18"/>
        <v>6.643358236923769</v>
      </c>
      <c r="I79" s="220">
        <f t="shared" si="19"/>
        <v>2.2369448760070973</v>
      </c>
      <c r="J79" s="220">
        <f t="shared" si="20"/>
        <v>2.9068868721909293</v>
      </c>
      <c r="K79" s="220">
        <f t="shared" si="21"/>
        <v>2.350883859722258</v>
      </c>
      <c r="L79" s="224">
        <f t="shared" si="22"/>
        <v>1802.1366703908163</v>
      </c>
      <c r="M79" s="376"/>
      <c r="N79" s="384">
        <v>1894.2458204833679</v>
      </c>
      <c r="O79" s="385">
        <f t="shared" si="23"/>
        <v>-92.10915009255154</v>
      </c>
      <c r="P79" s="386">
        <f t="shared" si="24"/>
        <v>-4.862576393017851</v>
      </c>
    </row>
    <row r="80" spans="1:16" ht="30" customHeight="1">
      <c r="A80" s="176">
        <v>17</v>
      </c>
      <c r="B80" s="232" t="s">
        <v>17</v>
      </c>
      <c r="C80" s="220">
        <f t="shared" si="13"/>
        <v>520.4084628619413</v>
      </c>
      <c r="D80" s="220">
        <f t="shared" si="14"/>
        <v>216.26016763516782</v>
      </c>
      <c r="E80" s="220">
        <f t="shared" si="15"/>
        <v>42.155428090331654</v>
      </c>
      <c r="F80" s="220">
        <f t="shared" si="16"/>
        <v>9.604828575330256</v>
      </c>
      <c r="G80" s="220">
        <f t="shared" si="17"/>
        <v>0.23099912518689</v>
      </c>
      <c r="H80" s="220">
        <f t="shared" si="18"/>
        <v>4.994328427466895</v>
      </c>
      <c r="I80" s="220">
        <f t="shared" si="19"/>
        <v>9.037134197590607</v>
      </c>
      <c r="J80" s="220">
        <f t="shared" si="20"/>
        <v>7.499615011486863</v>
      </c>
      <c r="K80" s="220">
        <f t="shared" si="21"/>
        <v>5.182203438434256</v>
      </c>
      <c r="L80" s="224">
        <f t="shared" si="22"/>
        <v>815.3731673629366</v>
      </c>
      <c r="M80" s="376"/>
      <c r="N80" s="384">
        <v>599.1070292494264</v>
      </c>
      <c r="O80" s="385">
        <f t="shared" si="23"/>
        <v>216.26613811351012</v>
      </c>
      <c r="P80" s="390" t="s">
        <v>268</v>
      </c>
    </row>
    <row r="81" spans="1:16" ht="39" customHeight="1">
      <c r="A81" s="176"/>
      <c r="B81" s="233" t="s">
        <v>29</v>
      </c>
      <c r="C81" s="224">
        <f aca="true" t="shared" si="25" ref="C81:K81">SUM(C64:C80)</f>
        <v>6000</v>
      </c>
      <c r="D81" s="224">
        <f t="shared" si="25"/>
        <v>2000</v>
      </c>
      <c r="E81" s="224">
        <f t="shared" si="25"/>
        <v>500.00000000000006</v>
      </c>
      <c r="F81" s="224">
        <f t="shared" si="25"/>
        <v>250</v>
      </c>
      <c r="G81" s="224">
        <f t="shared" si="25"/>
        <v>200.00000000000003</v>
      </c>
      <c r="H81" s="224">
        <f t="shared" si="25"/>
        <v>100</v>
      </c>
      <c r="I81" s="224">
        <f t="shared" si="25"/>
        <v>99.99999999999997</v>
      </c>
      <c r="J81" s="224">
        <f t="shared" si="25"/>
        <v>50.000000000000014</v>
      </c>
      <c r="K81" s="224">
        <f t="shared" si="25"/>
        <v>50</v>
      </c>
      <c r="L81" s="224">
        <f t="shared" si="22"/>
        <v>9250</v>
      </c>
      <c r="M81" s="376"/>
      <c r="N81" s="382">
        <f>SUM(N64:N80)</f>
        <v>9250.000000000002</v>
      </c>
      <c r="O81" s="385"/>
      <c r="P81" s="383"/>
    </row>
    <row r="82" spans="1:4" ht="49.5" customHeight="1">
      <c r="A82" s="399" t="s">
        <v>126</v>
      </c>
      <c r="B82" s="400" t="s">
        <v>189</v>
      </c>
      <c r="C82" s="401">
        <f>31032.1*1.1</f>
        <v>34135.31</v>
      </c>
      <c r="D82" s="254"/>
    </row>
    <row r="83" spans="1:3" ht="33.75" customHeight="1">
      <c r="A83" s="399" t="s">
        <v>127</v>
      </c>
      <c r="B83" s="402" t="s">
        <v>196</v>
      </c>
      <c r="C83" s="406">
        <f>C82*0.7</f>
        <v>23894.716999999997</v>
      </c>
    </row>
    <row r="84" spans="1:3" ht="32.25" customHeight="1">
      <c r="A84" s="403"/>
      <c r="B84" s="404">
        <v>0.925</v>
      </c>
      <c r="C84" s="406">
        <f>C83*92.5/100</f>
        <v>22102.613224999997</v>
      </c>
    </row>
    <row r="85" spans="1:4" ht="33.75" customHeight="1">
      <c r="A85" s="403"/>
      <c r="B85" s="404">
        <v>0.075</v>
      </c>
      <c r="C85" s="406">
        <f>C83*7.5/100</f>
        <v>1792.1037749999998</v>
      </c>
      <c r="D85" s="254"/>
    </row>
    <row r="86" spans="1:4" ht="34.5" customHeight="1">
      <c r="A86" s="405" t="s">
        <v>129</v>
      </c>
      <c r="B86" s="402" t="s">
        <v>197</v>
      </c>
      <c r="C86" s="406">
        <f>C82*0.3</f>
        <v>10240.592999999999</v>
      </c>
      <c r="D86" s="254"/>
    </row>
  </sheetData>
  <mergeCells count="24">
    <mergeCell ref="N30:O30"/>
    <mergeCell ref="N31:N32"/>
    <mergeCell ref="O31:O32"/>
    <mergeCell ref="P31:P32"/>
    <mergeCell ref="N34:O34"/>
    <mergeCell ref="A58:L58"/>
    <mergeCell ref="A1:K1"/>
    <mergeCell ref="A3:K3"/>
    <mergeCell ref="L31:L32"/>
    <mergeCell ref="A27:L27"/>
    <mergeCell ref="A30:L30"/>
    <mergeCell ref="D4:E4"/>
    <mergeCell ref="A4:B6"/>
    <mergeCell ref="A2:K2"/>
    <mergeCell ref="A59:B62"/>
    <mergeCell ref="D59:E59"/>
    <mergeCell ref="A29:L29"/>
    <mergeCell ref="A28:L28"/>
    <mergeCell ref="A56:L56"/>
    <mergeCell ref="A31:B34"/>
    <mergeCell ref="D31:E31"/>
    <mergeCell ref="A54:L54"/>
    <mergeCell ref="A55:L55"/>
    <mergeCell ref="A57:L57"/>
  </mergeCells>
  <printOptions gridLines="1"/>
  <pageMargins left="1.01" right="1.39" top="1" bottom="0.51" header="0.46" footer="0.51"/>
  <pageSetup horizontalDpi="180" verticalDpi="180" orientation="landscape" paperSize="9" scale="48" r:id="rId1"/>
  <rowBreaks count="2" manualBreakCount="2">
    <brk id="25" max="15" man="1"/>
    <brk id="53" max="15" man="1"/>
  </rowBreaks>
</worksheet>
</file>

<file path=xl/worksheets/sheet11.xml><?xml version="1.0" encoding="utf-8"?>
<worksheet xmlns="http://schemas.openxmlformats.org/spreadsheetml/2006/main" xmlns:r="http://schemas.openxmlformats.org/officeDocument/2006/relationships">
  <sheetPr codeName="Sheet13"/>
  <dimension ref="A1:N46"/>
  <sheetViews>
    <sheetView view="pageBreakPreview" zoomScale="75" zoomScaleNormal="75" zoomScaleSheetLayoutView="75" workbookViewId="0" topLeftCell="A1">
      <selection activeCell="G49" sqref="G49"/>
    </sheetView>
  </sheetViews>
  <sheetFormatPr defaultColWidth="9.00390625" defaultRowHeight="12.75"/>
  <cols>
    <col min="1" max="1" width="6.375" style="111" customWidth="1"/>
    <col min="2" max="2" width="31.00390625" style="116" customWidth="1"/>
    <col min="3" max="3" width="17.00390625" style="111" customWidth="1"/>
    <col min="4" max="4" width="12.875" style="111" hidden="1" customWidth="1"/>
    <col min="5" max="5" width="17.75390625" style="111" customWidth="1"/>
    <col min="6" max="6" width="2.125" style="111" hidden="1" customWidth="1"/>
    <col min="7" max="7" width="17.125" style="111" customWidth="1"/>
    <col min="8" max="8" width="0.2421875" style="111" hidden="1" customWidth="1"/>
    <col min="9" max="9" width="15.25390625" style="111" customWidth="1"/>
    <col min="10" max="10" width="16.00390625" style="111" customWidth="1"/>
    <col min="11" max="12" width="0" style="111" hidden="1" customWidth="1"/>
    <col min="13" max="13" width="10.125" style="111" customWidth="1"/>
    <col min="14" max="14" width="12.00390625" style="111" bestFit="1" customWidth="1"/>
    <col min="15" max="16384" width="9.00390625" style="111" customWidth="1"/>
  </cols>
  <sheetData>
    <row r="1" spans="10:13" ht="30.75" customHeight="1">
      <c r="J1" s="278" t="s">
        <v>125</v>
      </c>
      <c r="M1" s="432"/>
    </row>
    <row r="2" spans="7:10" ht="32.25" customHeight="1">
      <c r="G2" s="15"/>
      <c r="H2" s="15"/>
      <c r="I2" s="15"/>
      <c r="J2" s="256" t="s">
        <v>290</v>
      </c>
    </row>
    <row r="3" spans="1:10" s="114" customFormat="1" ht="38.25" customHeight="1">
      <c r="A3" s="533" t="s">
        <v>282</v>
      </c>
      <c r="B3" s="533"/>
      <c r="C3" s="533"/>
      <c r="D3" s="533"/>
      <c r="E3" s="533"/>
      <c r="F3" s="533"/>
      <c r="G3" s="533"/>
      <c r="H3" s="533"/>
      <c r="I3" s="533"/>
      <c r="J3" s="533"/>
    </row>
    <row r="4" spans="1:10" s="114" customFormat="1" ht="21" customHeight="1">
      <c r="A4" s="534"/>
      <c r="B4" s="534"/>
      <c r="C4" s="535"/>
      <c r="D4" s="535"/>
      <c r="E4" s="535"/>
      <c r="F4" s="535"/>
      <c r="G4" s="535"/>
      <c r="H4" s="398"/>
      <c r="I4" s="398"/>
      <c r="J4" s="371" t="s">
        <v>131</v>
      </c>
    </row>
    <row r="5" spans="1:10" s="115" customFormat="1" ht="24.75" customHeight="1">
      <c r="A5" s="513" t="s">
        <v>80</v>
      </c>
      <c r="B5" s="513"/>
      <c r="C5" s="410" t="s">
        <v>272</v>
      </c>
      <c r="D5" s="537" t="s">
        <v>276</v>
      </c>
      <c r="E5" s="538" t="s">
        <v>205</v>
      </c>
      <c r="F5" s="538"/>
      <c r="G5" s="538"/>
      <c r="H5" s="537" t="s">
        <v>279</v>
      </c>
      <c r="I5" s="536" t="s">
        <v>278</v>
      </c>
      <c r="J5" s="536" t="s">
        <v>280</v>
      </c>
    </row>
    <row r="6" spans="1:10" s="115" customFormat="1" ht="50.25" customHeight="1">
      <c r="A6" s="513"/>
      <c r="B6" s="513"/>
      <c r="C6" s="410" t="s">
        <v>288</v>
      </c>
      <c r="D6" s="537"/>
      <c r="E6" s="410" t="s">
        <v>270</v>
      </c>
      <c r="F6" s="410" t="s">
        <v>125</v>
      </c>
      <c r="G6" s="410" t="s">
        <v>125</v>
      </c>
      <c r="H6" s="537"/>
      <c r="I6" s="536"/>
      <c r="J6" s="536"/>
    </row>
    <row r="7" spans="1:10" s="114" customFormat="1" ht="21.75" customHeight="1">
      <c r="A7" s="5" t="s">
        <v>53</v>
      </c>
      <c r="B7" s="163">
        <v>1</v>
      </c>
      <c r="C7" s="163">
        <v>2</v>
      </c>
      <c r="D7" s="163"/>
      <c r="E7" s="163">
        <v>3</v>
      </c>
      <c r="F7" s="163">
        <v>4</v>
      </c>
      <c r="G7" s="163">
        <v>4</v>
      </c>
      <c r="H7" s="163"/>
      <c r="I7" s="163">
        <v>5</v>
      </c>
      <c r="J7" s="163">
        <v>6</v>
      </c>
    </row>
    <row r="8" spans="1:10" ht="25.5" customHeight="1">
      <c r="A8" s="361" t="s">
        <v>126</v>
      </c>
      <c r="B8" s="362" t="s">
        <v>187</v>
      </c>
      <c r="C8" s="2"/>
      <c r="D8" s="2"/>
      <c r="E8" s="2"/>
      <c r="F8" s="2"/>
      <c r="G8" s="2"/>
      <c r="H8" s="2"/>
      <c r="I8" s="2"/>
      <c r="J8" s="2"/>
    </row>
    <row r="9" spans="1:12" ht="24" customHeight="1">
      <c r="A9" s="164">
        <v>1</v>
      </c>
      <c r="B9" s="363" t="s">
        <v>156</v>
      </c>
      <c r="C9" s="416">
        <v>698.9681159999999</v>
      </c>
      <c r="D9" s="417">
        <f>C9/$C$22*100</f>
        <v>7.508011768459111</v>
      </c>
      <c r="E9" s="418">
        <f>D9*E$22/100</f>
        <v>768.8649276</v>
      </c>
      <c r="F9" s="419"/>
      <c r="G9" s="420">
        <v>768.8649276</v>
      </c>
      <c r="H9" s="417">
        <f>G9/$G$22*100</f>
        <v>7.508011768459112</v>
      </c>
      <c r="I9" s="418">
        <f>G9-C9</f>
        <v>69.89681160000009</v>
      </c>
      <c r="J9" s="418">
        <f aca="true" t="shared" si="0" ref="J9:J21">I9/C9*100</f>
        <v>10.000000000000014</v>
      </c>
      <c r="L9" s="112" t="e">
        <f>#REF!*13.261/100</f>
        <v>#REF!</v>
      </c>
    </row>
    <row r="10" spans="1:12" ht="24" customHeight="1">
      <c r="A10" s="164">
        <v>2</v>
      </c>
      <c r="B10" s="363" t="s">
        <v>133</v>
      </c>
      <c r="C10" s="416">
        <v>1722.114108</v>
      </c>
      <c r="D10" s="417">
        <f aca="true" t="shared" si="1" ref="D10:D21">C10/$C$22*100</f>
        <v>18.498201410797208</v>
      </c>
      <c r="E10" s="418">
        <f aca="true" t="shared" si="2" ref="E10:E21">D10*E$22/100</f>
        <v>1894.3255187999998</v>
      </c>
      <c r="F10" s="419"/>
      <c r="G10" s="420">
        <v>1894.3255187999998</v>
      </c>
      <c r="H10" s="417">
        <f aca="true" t="shared" si="3" ref="H10:H22">G10/$G$22*100</f>
        <v>18.498201410797208</v>
      </c>
      <c r="I10" s="418">
        <f aca="true" t="shared" si="4" ref="I10:I21">G10-C10</f>
        <v>172.21141079999984</v>
      </c>
      <c r="J10" s="418">
        <f t="shared" si="0"/>
        <v>9.999999999999991</v>
      </c>
      <c r="L10" s="112" t="e">
        <f>#REF!*13.261/100</f>
        <v>#REF!</v>
      </c>
    </row>
    <row r="11" spans="1:12" ht="24" customHeight="1">
      <c r="A11" s="164">
        <v>3</v>
      </c>
      <c r="B11" s="363" t="s">
        <v>134</v>
      </c>
      <c r="C11" s="416">
        <v>851.4847440000001</v>
      </c>
      <c r="D11" s="417">
        <f t="shared" si="1"/>
        <v>9.146279110985079</v>
      </c>
      <c r="E11" s="418">
        <f t="shared" si="2"/>
        <v>936.6332184</v>
      </c>
      <c r="F11" s="419"/>
      <c r="G11" s="420">
        <v>936.6332184</v>
      </c>
      <c r="H11" s="417">
        <f t="shared" si="3"/>
        <v>9.146279110985079</v>
      </c>
      <c r="I11" s="418">
        <f t="shared" si="4"/>
        <v>85.14847439999994</v>
      </c>
      <c r="J11" s="418">
        <f t="shared" si="0"/>
        <v>9.999999999999993</v>
      </c>
      <c r="L11" s="112" t="e">
        <f>#REF!*13.261/100</f>
        <v>#REF!</v>
      </c>
    </row>
    <row r="12" spans="1:12" ht="24" customHeight="1">
      <c r="A12" s="164">
        <v>4</v>
      </c>
      <c r="B12" s="363" t="s">
        <v>135</v>
      </c>
      <c r="C12" s="416">
        <v>1687.026528</v>
      </c>
      <c r="D12" s="417">
        <f t="shared" si="1"/>
        <v>18.121305873595407</v>
      </c>
      <c r="E12" s="418">
        <f t="shared" si="2"/>
        <v>1855.7291808</v>
      </c>
      <c r="F12" s="419"/>
      <c r="G12" s="420">
        <v>1855.7291808</v>
      </c>
      <c r="H12" s="417">
        <f t="shared" si="3"/>
        <v>18.121305873595407</v>
      </c>
      <c r="I12" s="418">
        <f t="shared" si="4"/>
        <v>168.7026527999999</v>
      </c>
      <c r="J12" s="418">
        <f t="shared" si="0"/>
        <v>9.999999999999993</v>
      </c>
      <c r="L12" s="112" t="e">
        <f>#REF!*13.261/100</f>
        <v>#REF!</v>
      </c>
    </row>
    <row r="13" spans="1:12" ht="24" customHeight="1">
      <c r="A13" s="164">
        <v>5</v>
      </c>
      <c r="B13" s="363" t="s">
        <v>136</v>
      </c>
      <c r="C13" s="416">
        <v>514.800792</v>
      </c>
      <c r="D13" s="417">
        <f t="shared" si="1"/>
        <v>5.529766403176066</v>
      </c>
      <c r="E13" s="418">
        <f t="shared" si="2"/>
        <v>566.2808712</v>
      </c>
      <c r="F13" s="419"/>
      <c r="G13" s="420">
        <v>566.2808712</v>
      </c>
      <c r="H13" s="417">
        <f t="shared" si="3"/>
        <v>5.529766403176066</v>
      </c>
      <c r="I13" s="418">
        <f t="shared" si="4"/>
        <v>51.48007919999998</v>
      </c>
      <c r="J13" s="418">
        <f t="shared" si="0"/>
        <v>9.999999999999995</v>
      </c>
      <c r="L13" s="112" t="e">
        <f>#REF!*13.261/100</f>
        <v>#REF!</v>
      </c>
    </row>
    <row r="14" spans="1:12" ht="24" customHeight="1">
      <c r="A14" s="164">
        <v>6</v>
      </c>
      <c r="B14" s="363" t="s">
        <v>137</v>
      </c>
      <c r="C14" s="416">
        <v>427.702572</v>
      </c>
      <c r="D14" s="417">
        <f t="shared" si="1"/>
        <v>4.594195172095991</v>
      </c>
      <c r="E14" s="418">
        <f t="shared" si="2"/>
        <v>470.4728291999999</v>
      </c>
      <c r="F14" s="419"/>
      <c r="G14" s="420">
        <v>470.4728291999999</v>
      </c>
      <c r="H14" s="417">
        <f t="shared" si="3"/>
        <v>4.594195172095991</v>
      </c>
      <c r="I14" s="418">
        <f t="shared" si="4"/>
        <v>42.770257199999946</v>
      </c>
      <c r="J14" s="418">
        <f t="shared" si="0"/>
        <v>9.999999999999988</v>
      </c>
      <c r="L14" s="112" t="e">
        <f>#REF!*13.261/100</f>
        <v>#REF!</v>
      </c>
    </row>
    <row r="15" spans="1:12" ht="24" customHeight="1">
      <c r="A15" s="164">
        <v>7</v>
      </c>
      <c r="B15" s="363" t="s">
        <v>138</v>
      </c>
      <c r="C15" s="416">
        <v>492.7932</v>
      </c>
      <c r="D15" s="417">
        <f t="shared" si="1"/>
        <v>5.293370413217282</v>
      </c>
      <c r="E15" s="418">
        <f t="shared" si="2"/>
        <v>542.07252</v>
      </c>
      <c r="F15" s="419"/>
      <c r="G15" s="420">
        <v>542.07252</v>
      </c>
      <c r="H15" s="417">
        <f t="shared" si="3"/>
        <v>5.293370413217283</v>
      </c>
      <c r="I15" s="418">
        <f t="shared" si="4"/>
        <v>49.27932000000004</v>
      </c>
      <c r="J15" s="418">
        <f t="shared" si="0"/>
        <v>10.000000000000007</v>
      </c>
      <c r="L15" s="112" t="e">
        <f>#REF!*13.261/100</f>
        <v>#REF!</v>
      </c>
    </row>
    <row r="16" spans="1:12" ht="24" customHeight="1">
      <c r="A16" s="164">
        <v>8</v>
      </c>
      <c r="B16" s="363" t="s">
        <v>139</v>
      </c>
      <c r="C16" s="416">
        <v>521.0459999999999</v>
      </c>
      <c r="D16" s="417">
        <f t="shared" si="1"/>
        <v>5.596849713683573</v>
      </c>
      <c r="E16" s="418">
        <f t="shared" si="2"/>
        <v>573.1505999999999</v>
      </c>
      <c r="F16" s="419"/>
      <c r="G16" s="420">
        <v>573.1505999999999</v>
      </c>
      <c r="H16" s="417">
        <f t="shared" si="3"/>
        <v>5.596849713683573</v>
      </c>
      <c r="I16" s="418">
        <f t="shared" si="4"/>
        <v>52.104600000000005</v>
      </c>
      <c r="J16" s="418">
        <f t="shared" si="0"/>
        <v>10.000000000000002</v>
      </c>
      <c r="L16" s="112" t="e">
        <f>#REF!*13.261/100</f>
        <v>#REF!</v>
      </c>
    </row>
    <row r="17" spans="1:12" ht="24" customHeight="1">
      <c r="A17" s="164">
        <v>9</v>
      </c>
      <c r="B17" s="363" t="s">
        <v>140</v>
      </c>
      <c r="C17" s="416">
        <v>332.34537600000004</v>
      </c>
      <c r="D17" s="417">
        <f t="shared" si="1"/>
        <v>3.5699096097267033</v>
      </c>
      <c r="E17" s="418">
        <f t="shared" si="2"/>
        <v>365.57991360000005</v>
      </c>
      <c r="F17" s="419"/>
      <c r="G17" s="420">
        <v>365.57991360000005</v>
      </c>
      <c r="H17" s="417">
        <f t="shared" si="3"/>
        <v>3.5699096097267033</v>
      </c>
      <c r="I17" s="418">
        <f t="shared" si="4"/>
        <v>33.23453760000001</v>
      </c>
      <c r="J17" s="418">
        <f t="shared" si="0"/>
        <v>10.000000000000002</v>
      </c>
      <c r="L17" s="112" t="e">
        <f>#REF!*13.261/100</f>
        <v>#REF!</v>
      </c>
    </row>
    <row r="18" spans="1:12" ht="24" customHeight="1">
      <c r="A18" s="164">
        <v>10</v>
      </c>
      <c r="B18" s="363" t="s">
        <v>141</v>
      </c>
      <c r="C18" s="416">
        <v>726.7643999999999</v>
      </c>
      <c r="D18" s="417">
        <f t="shared" si="1"/>
        <v>7.806587372430483</v>
      </c>
      <c r="E18" s="418">
        <f t="shared" si="2"/>
        <v>799.4408399999999</v>
      </c>
      <c r="F18" s="419"/>
      <c r="G18" s="420">
        <v>799.4408399999999</v>
      </c>
      <c r="H18" s="417">
        <f t="shared" si="3"/>
        <v>7.806587372430483</v>
      </c>
      <c r="I18" s="418">
        <f t="shared" si="4"/>
        <v>72.67643999999996</v>
      </c>
      <c r="J18" s="418">
        <f t="shared" si="0"/>
        <v>9.999999999999995</v>
      </c>
      <c r="L18" s="112" t="e">
        <f>#REF!*13.261/100</f>
        <v>#REF!</v>
      </c>
    </row>
    <row r="19" spans="1:12" ht="24" customHeight="1">
      <c r="A19" s="164">
        <v>11</v>
      </c>
      <c r="B19" s="364" t="s">
        <v>145</v>
      </c>
      <c r="C19" s="416">
        <v>840.6288000000001</v>
      </c>
      <c r="D19" s="417">
        <f t="shared" si="1"/>
        <v>9.02966927794123</v>
      </c>
      <c r="E19" s="418">
        <f t="shared" si="2"/>
        <v>924.6916799999999</v>
      </c>
      <c r="F19" s="421"/>
      <c r="G19" s="420">
        <v>924.6916799999999</v>
      </c>
      <c r="H19" s="417">
        <f t="shared" si="3"/>
        <v>9.029669277941228</v>
      </c>
      <c r="I19" s="418">
        <f t="shared" si="4"/>
        <v>84.06287999999984</v>
      </c>
      <c r="J19" s="418">
        <f t="shared" si="0"/>
        <v>9.99999999999998</v>
      </c>
      <c r="L19" s="112" t="e">
        <f>#REF!*13.261/100</f>
        <v>#REF!</v>
      </c>
    </row>
    <row r="20" spans="1:12" ht="24" customHeight="1">
      <c r="A20" s="164"/>
      <c r="B20" s="362" t="s">
        <v>195</v>
      </c>
      <c r="C20" s="422">
        <v>8815.674636</v>
      </c>
      <c r="D20" s="423">
        <f t="shared" si="1"/>
        <v>94.69414612610814</v>
      </c>
      <c r="E20" s="424">
        <f t="shared" si="2"/>
        <v>9697.2420996</v>
      </c>
      <c r="F20" s="423"/>
      <c r="G20" s="420">
        <v>9697.2420996</v>
      </c>
      <c r="H20" s="423">
        <f t="shared" si="3"/>
        <v>94.69414612610814</v>
      </c>
      <c r="I20" s="424">
        <f t="shared" si="4"/>
        <v>881.5674636000003</v>
      </c>
      <c r="J20" s="424">
        <f t="shared" si="0"/>
        <v>10.000000000000005</v>
      </c>
      <c r="L20" s="112"/>
    </row>
    <row r="21" spans="1:12" ht="24" customHeight="1">
      <c r="A21" s="164"/>
      <c r="B21" s="362" t="s">
        <v>287</v>
      </c>
      <c r="C21" s="425">
        <v>493.95536399999946</v>
      </c>
      <c r="D21" s="426">
        <f t="shared" si="1"/>
        <v>5.305853873891868</v>
      </c>
      <c r="E21" s="427">
        <f t="shared" si="2"/>
        <v>543.3509003999994</v>
      </c>
      <c r="F21" s="426"/>
      <c r="G21" s="428">
        <v>543.3509003999994</v>
      </c>
      <c r="H21" s="426">
        <f t="shared" si="3"/>
        <v>5.305853873891868</v>
      </c>
      <c r="I21" s="427">
        <f t="shared" si="4"/>
        <v>49.39553639999997</v>
      </c>
      <c r="J21" s="427">
        <f t="shared" si="0"/>
        <v>10.000000000000005</v>
      </c>
      <c r="L21" s="112"/>
    </row>
    <row r="22" spans="1:10" ht="27.75" customHeight="1">
      <c r="A22" s="365"/>
      <c r="B22" s="366" t="s">
        <v>185</v>
      </c>
      <c r="C22" s="423">
        <v>9309.63</v>
      </c>
      <c r="D22" s="423">
        <f>C22/$C$22*100</f>
        <v>100</v>
      </c>
      <c r="E22" s="423">
        <f>E44*0.3</f>
        <v>10240.592999999999</v>
      </c>
      <c r="F22" s="423">
        <v>9309.63</v>
      </c>
      <c r="G22" s="423">
        <v>10240.592999999999</v>
      </c>
      <c r="H22" s="423">
        <f t="shared" si="3"/>
        <v>100</v>
      </c>
      <c r="I22" s="423">
        <f>G22-C22</f>
        <v>930.9629999999997</v>
      </c>
      <c r="J22" s="420">
        <f>I22/C22*100</f>
        <v>9.999999999999998</v>
      </c>
    </row>
    <row r="23" spans="1:10" ht="27" customHeight="1">
      <c r="A23" s="367" t="s">
        <v>127</v>
      </c>
      <c r="B23" s="368" t="s">
        <v>188</v>
      </c>
      <c r="C23" s="416"/>
      <c r="D23" s="417"/>
      <c r="E23" s="416"/>
      <c r="F23" s="417"/>
      <c r="G23" s="420"/>
      <c r="H23" s="418"/>
      <c r="I23" s="418"/>
      <c r="J23" s="418"/>
    </row>
    <row r="24" spans="1:10" ht="24" customHeight="1">
      <c r="A24" s="365">
        <v>12</v>
      </c>
      <c r="B24" s="196" t="s">
        <v>2</v>
      </c>
      <c r="C24" s="416">
        <v>1297.08858082262</v>
      </c>
      <c r="D24" s="417">
        <f>C24/$C$43*100</f>
        <v>5.971183667523169</v>
      </c>
      <c r="E24" s="416">
        <f>'Dist-exercise'!L36</f>
        <v>1402.342616075642</v>
      </c>
      <c r="F24" s="424">
        <f>E24-C24</f>
        <v>105.25403525302181</v>
      </c>
      <c r="G24" s="423">
        <v>1402.342616075642</v>
      </c>
      <c r="H24" s="429">
        <f>G24/$G$43*100</f>
        <v>5.868839610344169</v>
      </c>
      <c r="I24" s="416">
        <f>G24-C24</f>
        <v>105.25403525302181</v>
      </c>
      <c r="J24" s="418">
        <f>I24/C24*100</f>
        <v>8.114637412524992</v>
      </c>
    </row>
    <row r="25" spans="1:10" ht="24" customHeight="1">
      <c r="A25" s="365">
        <v>13</v>
      </c>
      <c r="B25" s="196" t="s">
        <v>99</v>
      </c>
      <c r="C25" s="416">
        <v>2293.0739521186597</v>
      </c>
      <c r="D25" s="417">
        <f aca="true" t="shared" si="5" ref="D25:D43">C25/$C$43*100</f>
        <v>10.556230263495172</v>
      </c>
      <c r="E25" s="416">
        <f>'Dist-exercise'!L37</f>
        <v>2445.347900006363</v>
      </c>
      <c r="F25" s="424">
        <f aca="true" t="shared" si="6" ref="F25:F40">E25-C25</f>
        <v>152.27394788770334</v>
      </c>
      <c r="G25" s="423">
        <v>2445.347900006363</v>
      </c>
      <c r="H25" s="430">
        <f aca="true" t="shared" si="7" ref="H25:H43">G25/$G$43*100</f>
        <v>10.233843321962604</v>
      </c>
      <c r="I25" s="416">
        <f aca="true" t="shared" si="8" ref="I25:I44">G25-C25</f>
        <v>152.27394788770334</v>
      </c>
      <c r="J25" s="418">
        <f aca="true" t="shared" si="9" ref="J25:J44">I25/C25*100</f>
        <v>6.6406034461737065</v>
      </c>
    </row>
    <row r="26" spans="1:10" ht="24" customHeight="1">
      <c r="A26" s="365">
        <v>14</v>
      </c>
      <c r="B26" s="196" t="s">
        <v>143</v>
      </c>
      <c r="C26" s="416">
        <v>609.4794168718302</v>
      </c>
      <c r="D26" s="417">
        <f t="shared" si="5"/>
        <v>2.8057555925814612</v>
      </c>
      <c r="E26" s="416">
        <f>'Dist-exercise'!L38</f>
        <v>635.9007434871434</v>
      </c>
      <c r="F26" s="424">
        <f t="shared" si="6"/>
        <v>26.421326615313205</v>
      </c>
      <c r="G26" s="423">
        <v>635.9007434871434</v>
      </c>
      <c r="H26" s="430">
        <f t="shared" si="7"/>
        <v>2.661260828019614</v>
      </c>
      <c r="I26" s="416">
        <f t="shared" si="8"/>
        <v>26.421326615313205</v>
      </c>
      <c r="J26" s="418">
        <f t="shared" si="9"/>
        <v>4.335064627928108</v>
      </c>
    </row>
    <row r="27" spans="1:10" ht="24" customHeight="1">
      <c r="A27" s="365">
        <v>15</v>
      </c>
      <c r="B27" s="407" t="s">
        <v>275</v>
      </c>
      <c r="C27" s="416">
        <v>109.38248651052064</v>
      </c>
      <c r="D27" s="417">
        <f t="shared" si="5"/>
        <v>0.5035453450299189</v>
      </c>
      <c r="E27" s="416">
        <f>'Dist-exercise'!L39</f>
        <v>107.82445817141986</v>
      </c>
      <c r="F27" s="424">
        <f t="shared" si="6"/>
        <v>-1.5580283391007725</v>
      </c>
      <c r="G27" s="423">
        <v>109.38248651052064</v>
      </c>
      <c r="H27" s="430">
        <f t="shared" si="7"/>
        <v>0.4577684954817446</v>
      </c>
      <c r="I27" s="416">
        <f t="shared" si="8"/>
        <v>0</v>
      </c>
      <c r="J27" s="418">
        <f t="shared" si="9"/>
        <v>0</v>
      </c>
    </row>
    <row r="28" spans="1:10" ht="24" customHeight="1">
      <c r="A28" s="365">
        <v>16</v>
      </c>
      <c r="B28" s="196" t="s">
        <v>6</v>
      </c>
      <c r="C28" s="416">
        <v>816.1958739886499</v>
      </c>
      <c r="D28" s="417">
        <f t="shared" si="5"/>
        <v>3.757380601693315</v>
      </c>
      <c r="E28" s="416">
        <f>'Dist-exercise'!L40</f>
        <v>867.9045827276559</v>
      </c>
      <c r="F28" s="424">
        <f t="shared" si="6"/>
        <v>51.708708739006056</v>
      </c>
      <c r="G28" s="423">
        <v>867.9045827276559</v>
      </c>
      <c r="H28" s="430">
        <f t="shared" si="7"/>
        <v>3.632202811724684</v>
      </c>
      <c r="I28" s="416">
        <f t="shared" si="8"/>
        <v>51.708708739006056</v>
      </c>
      <c r="J28" s="418">
        <f t="shared" si="9"/>
        <v>6.335330817872417</v>
      </c>
    </row>
    <row r="29" spans="1:10" ht="24" customHeight="1">
      <c r="A29" s="365">
        <v>17</v>
      </c>
      <c r="B29" s="196" t="s">
        <v>7</v>
      </c>
      <c r="C29" s="416">
        <v>362.2706434978115</v>
      </c>
      <c r="D29" s="417">
        <f t="shared" si="5"/>
        <v>1.6677230696960865</v>
      </c>
      <c r="E29" s="416">
        <f>'Dist-exercise'!L41</f>
        <v>390.7717541464978</v>
      </c>
      <c r="F29" s="424">
        <f t="shared" si="6"/>
        <v>28.501110648686335</v>
      </c>
      <c r="G29" s="423">
        <v>390.7717541464978</v>
      </c>
      <c r="H29" s="430">
        <f t="shared" si="7"/>
        <v>1.6353897564323439</v>
      </c>
      <c r="I29" s="416">
        <f t="shared" si="8"/>
        <v>28.501110648686335</v>
      </c>
      <c r="J29" s="418">
        <f t="shared" si="9"/>
        <v>7.86735308538974</v>
      </c>
    </row>
    <row r="30" spans="1:10" ht="24" customHeight="1">
      <c r="A30" s="365">
        <v>18</v>
      </c>
      <c r="B30" s="196" t="s">
        <v>144</v>
      </c>
      <c r="C30" s="416">
        <v>768.4371318994617</v>
      </c>
      <c r="D30" s="417">
        <f t="shared" si="5"/>
        <v>3.5375218927657013</v>
      </c>
      <c r="E30" s="416">
        <f>'Dist-exercise'!L42</f>
        <v>783.377510758649</v>
      </c>
      <c r="F30" s="424">
        <f t="shared" si="6"/>
        <v>14.940378859187263</v>
      </c>
      <c r="G30" s="423">
        <v>783.377510758649</v>
      </c>
      <c r="H30" s="430">
        <f t="shared" si="7"/>
        <v>3.2784548599535586</v>
      </c>
      <c r="I30" s="416">
        <f t="shared" si="8"/>
        <v>14.940378859187263</v>
      </c>
      <c r="J30" s="418">
        <f t="shared" si="9"/>
        <v>1.9442551952502451</v>
      </c>
    </row>
    <row r="31" spans="1:10" ht="24" customHeight="1">
      <c r="A31" s="365">
        <v>19</v>
      </c>
      <c r="B31" s="196" t="s">
        <v>8</v>
      </c>
      <c r="C31" s="416">
        <v>896.9181450754658</v>
      </c>
      <c r="D31" s="417">
        <f t="shared" si="5"/>
        <v>4.128987841048765</v>
      </c>
      <c r="E31" s="416">
        <f>'Dist-exercise'!L43</f>
        <v>976.3395941488888</v>
      </c>
      <c r="F31" s="424">
        <f t="shared" si="6"/>
        <v>79.42144907342299</v>
      </c>
      <c r="G31" s="423">
        <v>976.3395941488888</v>
      </c>
      <c r="H31" s="430">
        <f t="shared" si="7"/>
        <v>4.086006099795569</v>
      </c>
      <c r="I31" s="416">
        <f t="shared" si="8"/>
        <v>79.42144907342299</v>
      </c>
      <c r="J31" s="418">
        <f t="shared" si="9"/>
        <v>8.854927231597099</v>
      </c>
    </row>
    <row r="32" spans="1:14" ht="24" customHeight="1">
      <c r="A32" s="365">
        <v>20</v>
      </c>
      <c r="B32" s="196" t="s">
        <v>9</v>
      </c>
      <c r="C32" s="416">
        <v>660.2689891167176</v>
      </c>
      <c r="D32" s="417">
        <f t="shared" si="5"/>
        <v>3.039566813151164</v>
      </c>
      <c r="E32" s="416">
        <f>'Dist-exercise'!L44</f>
        <v>720.3256686548498</v>
      </c>
      <c r="F32" s="424">
        <f t="shared" si="6"/>
        <v>60.05667953813213</v>
      </c>
      <c r="G32" s="423">
        <v>720.3256686548498</v>
      </c>
      <c r="H32" s="430">
        <f t="shared" si="7"/>
        <v>3.0145812928223834</v>
      </c>
      <c r="I32" s="416">
        <f t="shared" si="8"/>
        <v>60.05667953813213</v>
      </c>
      <c r="J32" s="418">
        <f t="shared" si="9"/>
        <v>9.095789826275748</v>
      </c>
      <c r="N32" s="113"/>
    </row>
    <row r="33" spans="1:10" ht="24" customHeight="1">
      <c r="A33" s="365">
        <v>21</v>
      </c>
      <c r="B33" s="196" t="s">
        <v>10</v>
      </c>
      <c r="C33" s="416">
        <v>1453.5847358333951</v>
      </c>
      <c r="D33" s="417">
        <f t="shared" si="5"/>
        <v>6.6916181071185505</v>
      </c>
      <c r="E33" s="416">
        <f>'Dist-exercise'!L45</f>
        <v>1530.070512909314</v>
      </c>
      <c r="F33" s="424">
        <f t="shared" si="6"/>
        <v>76.4857770759188</v>
      </c>
      <c r="G33" s="423">
        <v>1530.070512909314</v>
      </c>
      <c r="H33" s="430">
        <f t="shared" si="7"/>
        <v>6.403384115866759</v>
      </c>
      <c r="I33" s="416">
        <f t="shared" si="8"/>
        <v>76.4857770759188</v>
      </c>
      <c r="J33" s="418">
        <f t="shared" si="9"/>
        <v>5.261872609859694</v>
      </c>
    </row>
    <row r="34" spans="1:10" ht="24" customHeight="1">
      <c r="A34" s="365">
        <v>22</v>
      </c>
      <c r="B34" s="196" t="s">
        <v>11</v>
      </c>
      <c r="C34" s="416">
        <v>1398.02386141328</v>
      </c>
      <c r="D34" s="417">
        <f t="shared" si="5"/>
        <v>6.435842063141438</v>
      </c>
      <c r="E34" s="416">
        <f>'Dist-exercise'!L46</f>
        <v>1528.1280899696226</v>
      </c>
      <c r="F34" s="424">
        <f t="shared" si="6"/>
        <v>130.1042285563426</v>
      </c>
      <c r="G34" s="423">
        <v>1528.1280899696226</v>
      </c>
      <c r="H34" s="430">
        <f t="shared" si="7"/>
        <v>6.395255026329137</v>
      </c>
      <c r="I34" s="416">
        <f t="shared" si="8"/>
        <v>130.1042285563426</v>
      </c>
      <c r="J34" s="418">
        <f t="shared" si="9"/>
        <v>9.306295274875968</v>
      </c>
    </row>
    <row r="35" spans="1:10" ht="24" customHeight="1">
      <c r="A35" s="365">
        <v>23</v>
      </c>
      <c r="B35" s="196" t="s">
        <v>274</v>
      </c>
      <c r="C35" s="416">
        <v>1165.6820176982872</v>
      </c>
      <c r="D35" s="417">
        <f t="shared" si="5"/>
        <v>5.366249867985948</v>
      </c>
      <c r="E35" s="416">
        <f>'Dist-exercise'!L47</f>
        <v>1383.021885649173</v>
      </c>
      <c r="F35" s="424">
        <f t="shared" si="6"/>
        <v>217.33986795088595</v>
      </c>
      <c r="G35" s="423">
        <v>1383.021885649173</v>
      </c>
      <c r="H35" s="417">
        <f t="shared" si="7"/>
        <v>5.7879818607986575</v>
      </c>
      <c r="I35" s="416">
        <f t="shared" si="8"/>
        <v>217.33986795088595</v>
      </c>
      <c r="J35" s="418">
        <f t="shared" si="9"/>
        <v>18.644867523995718</v>
      </c>
    </row>
    <row r="36" spans="1:10" ht="24" customHeight="1">
      <c r="A36" s="365">
        <v>24</v>
      </c>
      <c r="B36" s="196" t="s">
        <v>13</v>
      </c>
      <c r="C36" s="416">
        <v>441.2088774448773</v>
      </c>
      <c r="D36" s="417">
        <f t="shared" si="5"/>
        <v>2.0311174440331934</v>
      </c>
      <c r="E36" s="416">
        <f>'Dist-exercise'!L48</f>
        <v>467.0851892543794</v>
      </c>
      <c r="F36" s="424">
        <f t="shared" si="6"/>
        <v>25.876311809502056</v>
      </c>
      <c r="G36" s="423">
        <v>467.0851892543794</v>
      </c>
      <c r="H36" s="430">
        <f t="shared" si="7"/>
        <v>1.9547634284782673</v>
      </c>
      <c r="I36" s="416">
        <f t="shared" si="8"/>
        <v>25.876311809502056</v>
      </c>
      <c r="J36" s="418">
        <f t="shared" si="9"/>
        <v>5.864866536538565</v>
      </c>
    </row>
    <row r="37" spans="1:10" ht="24" customHeight="1">
      <c r="A37" s="365">
        <v>25</v>
      </c>
      <c r="B37" s="196" t="s">
        <v>14</v>
      </c>
      <c r="C37" s="416">
        <v>1200.6623063928791</v>
      </c>
      <c r="D37" s="417">
        <f t="shared" si="5"/>
        <v>5.527282608252556</v>
      </c>
      <c r="E37" s="416">
        <f>'Dist-exercise'!L49</f>
        <v>1296.1406842676429</v>
      </c>
      <c r="F37" s="424">
        <f t="shared" si="6"/>
        <v>95.47837787476374</v>
      </c>
      <c r="G37" s="423">
        <v>1296.1406842676429</v>
      </c>
      <c r="H37" s="430">
        <f t="shared" si="7"/>
        <v>5.42438181740191</v>
      </c>
      <c r="I37" s="416">
        <f t="shared" si="8"/>
        <v>95.47837787476374</v>
      </c>
      <c r="J37" s="418">
        <f t="shared" si="9"/>
        <v>7.952142527202934</v>
      </c>
    </row>
    <row r="38" spans="1:10" ht="24" customHeight="1">
      <c r="A38" s="365">
        <v>26</v>
      </c>
      <c r="B38" s="196" t="s">
        <v>15</v>
      </c>
      <c r="C38" s="416">
        <v>1204.8294835420372</v>
      </c>
      <c r="D38" s="417">
        <f t="shared" si="5"/>
        <v>5.546466325155644</v>
      </c>
      <c r="E38" s="416">
        <f>'Dist-exercise'!L50</f>
        <v>1313.5663529885753</v>
      </c>
      <c r="F38" s="424">
        <f t="shared" si="6"/>
        <v>108.7368694465381</v>
      </c>
      <c r="G38" s="423">
        <v>1313.5663529885753</v>
      </c>
      <c r="H38" s="430">
        <f t="shared" si="7"/>
        <v>5.497308685382529</v>
      </c>
      <c r="I38" s="416">
        <f t="shared" si="8"/>
        <v>108.7368694465381</v>
      </c>
      <c r="J38" s="418">
        <f t="shared" si="9"/>
        <v>9.025083709511014</v>
      </c>
    </row>
    <row r="39" spans="1:10" ht="24" customHeight="1">
      <c r="A39" s="365">
        <v>27</v>
      </c>
      <c r="B39" s="196" t="s">
        <v>16</v>
      </c>
      <c r="C39" s="416">
        <v>4114.769800807534</v>
      </c>
      <c r="D39" s="417">
        <f t="shared" si="5"/>
        <v>18.942458204833677</v>
      </c>
      <c r="E39" s="416">
        <f>'Dist-exercise'!L51</f>
        <v>4306.154573431082</v>
      </c>
      <c r="F39" s="424">
        <f t="shared" si="6"/>
        <v>191.3847726235481</v>
      </c>
      <c r="G39" s="423">
        <v>4306.154573431082</v>
      </c>
      <c r="H39" s="430">
        <f t="shared" si="7"/>
        <v>18.02136670390816</v>
      </c>
      <c r="I39" s="416">
        <f t="shared" si="8"/>
        <v>191.3847726235481</v>
      </c>
      <c r="J39" s="418">
        <f t="shared" si="9"/>
        <v>4.651165967680339</v>
      </c>
    </row>
    <row r="40" spans="1:10" ht="24" customHeight="1">
      <c r="A40" s="365">
        <v>28</v>
      </c>
      <c r="B40" s="196" t="s">
        <v>273</v>
      </c>
      <c r="C40" s="422">
        <v>1611.1729030182908</v>
      </c>
      <c r="D40" s="417">
        <f t="shared" si="5"/>
        <v>7.417079655390435</v>
      </c>
      <c r="E40" s="416">
        <f>'Dist-exercise'!L52</f>
        <v>1948.3111083531003</v>
      </c>
      <c r="F40" s="424">
        <f t="shared" si="6"/>
        <v>337.1382053348095</v>
      </c>
      <c r="G40" s="423">
        <v>1948.3111083531003</v>
      </c>
      <c r="H40" s="417">
        <f t="shared" si="7"/>
        <v>8.153731673629364</v>
      </c>
      <c r="I40" s="416">
        <f t="shared" si="8"/>
        <v>337.1382053348095</v>
      </c>
      <c r="J40" s="418">
        <f t="shared" si="9"/>
        <v>20.925017091786465</v>
      </c>
    </row>
    <row r="41" spans="1:14" ht="28.5" customHeight="1">
      <c r="A41" s="365"/>
      <c r="B41" s="369" t="s">
        <v>146</v>
      </c>
      <c r="C41" s="420">
        <f>SUM(C24:C40)</f>
        <v>20403.049206052314</v>
      </c>
      <c r="D41" s="423">
        <f t="shared" si="5"/>
        <v>93.92600936289618</v>
      </c>
      <c r="E41" s="420">
        <f>SUM(E24:E40)</f>
        <v>22102.613225</v>
      </c>
      <c r="F41" s="420"/>
      <c r="G41" s="420">
        <f>SUM(G24:G40)</f>
        <v>22104.1712533391</v>
      </c>
      <c r="H41" s="423">
        <f t="shared" si="7"/>
        <v>92.50652038833145</v>
      </c>
      <c r="I41" s="422">
        <f t="shared" si="8"/>
        <v>1701.1220472867863</v>
      </c>
      <c r="J41" s="424">
        <f t="shared" si="9"/>
        <v>8.337587338573734</v>
      </c>
      <c r="N41" s="113"/>
    </row>
    <row r="42" spans="1:10" ht="28.5" customHeight="1">
      <c r="A42" s="365"/>
      <c r="B42" s="369" t="s">
        <v>128</v>
      </c>
      <c r="C42" s="428">
        <f>C43-C41</f>
        <v>1319.4207939476873</v>
      </c>
      <c r="D42" s="426">
        <f t="shared" si="5"/>
        <v>6.073990637103825</v>
      </c>
      <c r="E42" s="428">
        <f>E43*7.5/100</f>
        <v>1792.1037749999998</v>
      </c>
      <c r="F42" s="428"/>
      <c r="G42" s="428">
        <f>G43-G41</f>
        <v>1790.5457466608968</v>
      </c>
      <c r="H42" s="426">
        <f t="shared" si="7"/>
        <v>7.493479611668542</v>
      </c>
      <c r="I42" s="425">
        <f t="shared" si="8"/>
        <v>471.1249527132095</v>
      </c>
      <c r="J42" s="427">
        <f t="shared" si="9"/>
        <v>35.70695223800519</v>
      </c>
    </row>
    <row r="43" spans="1:10" ht="25.5" customHeight="1">
      <c r="A43" s="365"/>
      <c r="B43" s="251" t="s">
        <v>186</v>
      </c>
      <c r="C43" s="420">
        <f>C44*70/100</f>
        <v>21722.47</v>
      </c>
      <c r="D43" s="423">
        <f t="shared" si="5"/>
        <v>100</v>
      </c>
      <c r="E43" s="420">
        <f>E44*70/100</f>
        <v>23894.716999999997</v>
      </c>
      <c r="F43" s="420"/>
      <c r="G43" s="420">
        <f>G44*70/100</f>
        <v>23894.716999999997</v>
      </c>
      <c r="H43" s="423">
        <f t="shared" si="7"/>
        <v>100</v>
      </c>
      <c r="I43" s="422">
        <f t="shared" si="8"/>
        <v>2172.2469999999958</v>
      </c>
      <c r="J43" s="424">
        <f t="shared" si="9"/>
        <v>9.99999999999998</v>
      </c>
    </row>
    <row r="44" spans="1:10" ht="36" customHeight="1">
      <c r="A44" s="367" t="s">
        <v>129</v>
      </c>
      <c r="B44" s="370" t="s">
        <v>142</v>
      </c>
      <c r="C44" s="420">
        <v>31032.1</v>
      </c>
      <c r="D44" s="423">
        <f>(D22+D43)/2</f>
        <v>100</v>
      </c>
      <c r="E44" s="420">
        <v>34135.31</v>
      </c>
      <c r="F44" s="420"/>
      <c r="G44" s="420">
        <v>34135.31</v>
      </c>
      <c r="H44" s="423">
        <f>(H22+H43)/2</f>
        <v>100</v>
      </c>
      <c r="I44" s="422">
        <f t="shared" si="8"/>
        <v>3103.209999999999</v>
      </c>
      <c r="J44" s="424">
        <f t="shared" si="9"/>
        <v>9.999999999999998</v>
      </c>
    </row>
    <row r="45" spans="1:10" ht="141" customHeight="1">
      <c r="A45" s="530" t="s">
        <v>286</v>
      </c>
      <c r="B45" s="530"/>
      <c r="C45" s="530"/>
      <c r="D45" s="530"/>
      <c r="E45" s="530"/>
      <c r="F45" s="530"/>
      <c r="G45" s="530"/>
      <c r="H45" s="530"/>
      <c r="I45" s="530"/>
      <c r="J45" s="530"/>
    </row>
    <row r="46" spans="1:10" ht="24.75" customHeight="1">
      <c r="A46" s="531" t="s">
        <v>271</v>
      </c>
      <c r="B46" s="531"/>
      <c r="C46" s="531"/>
      <c r="D46" s="531"/>
      <c r="E46" s="531"/>
      <c r="F46" s="531"/>
      <c r="G46" s="531"/>
      <c r="H46" s="531"/>
      <c r="I46" s="532"/>
      <c r="J46" s="272"/>
    </row>
  </sheetData>
  <mergeCells count="10">
    <mergeCell ref="A45:J45"/>
    <mergeCell ref="A46:I46"/>
    <mergeCell ref="A3:J3"/>
    <mergeCell ref="A4:G4"/>
    <mergeCell ref="A5:B6"/>
    <mergeCell ref="J5:J6"/>
    <mergeCell ref="D5:D6"/>
    <mergeCell ref="I5:I6"/>
    <mergeCell ref="E5:G5"/>
    <mergeCell ref="H5:H6"/>
  </mergeCells>
  <printOptions/>
  <pageMargins left="1.19" right="0.75" top="0.41" bottom="0.25" header="0.23" footer="0.06"/>
  <pageSetup horizontalDpi="180" verticalDpi="180" orientation="portrait" paperSize="9" scale="58" r:id="rId1"/>
</worksheet>
</file>

<file path=xl/worksheets/sheet12.xml><?xml version="1.0" encoding="utf-8"?>
<worksheet xmlns="http://schemas.openxmlformats.org/spreadsheetml/2006/main" xmlns:r="http://schemas.openxmlformats.org/officeDocument/2006/relationships">
  <sheetPr codeName="Sheet15"/>
  <dimension ref="A1:N46"/>
  <sheetViews>
    <sheetView view="pageBreakPreview" zoomScale="75" zoomScaleNormal="75" zoomScaleSheetLayoutView="75" workbookViewId="0" topLeftCell="A25">
      <selection activeCell="C49" sqref="C49"/>
    </sheetView>
  </sheetViews>
  <sheetFormatPr defaultColWidth="9.00390625" defaultRowHeight="12.75"/>
  <cols>
    <col min="1" max="1" width="6.375" style="111" customWidth="1"/>
    <col min="2" max="2" width="31.00390625" style="116" customWidth="1"/>
    <col min="3" max="3" width="17.00390625" style="111" customWidth="1"/>
    <col min="4" max="4" width="12.875" style="111" hidden="1" customWidth="1"/>
    <col min="5" max="5" width="17.75390625" style="111" customWidth="1"/>
    <col min="6" max="6" width="2.125" style="111" hidden="1" customWidth="1"/>
    <col min="7" max="7" width="17.125" style="111" customWidth="1"/>
    <col min="8" max="8" width="0.2421875" style="111" hidden="1" customWidth="1"/>
    <col min="9" max="9" width="15.25390625" style="111" customWidth="1"/>
    <col min="10" max="10" width="16.00390625" style="111" customWidth="1"/>
    <col min="11" max="12" width="0" style="111" hidden="1" customWidth="1"/>
    <col min="13" max="13" width="13.75390625" style="111" customWidth="1"/>
    <col min="14" max="14" width="12.00390625" style="111" bestFit="1" customWidth="1"/>
    <col min="15" max="16384" width="9.00390625" style="111" customWidth="1"/>
  </cols>
  <sheetData>
    <row r="1" spans="10:13" ht="30.75" customHeight="1">
      <c r="J1" s="433" t="s">
        <v>291</v>
      </c>
      <c r="M1" s="432"/>
    </row>
    <row r="2" spans="7:10" ht="17.25" customHeight="1">
      <c r="G2" s="15"/>
      <c r="H2" s="15"/>
      <c r="I2" s="15"/>
      <c r="J2" s="256"/>
    </row>
    <row r="3" spans="1:10" s="114" customFormat="1" ht="38.25" customHeight="1">
      <c r="A3" s="533" t="s">
        <v>292</v>
      </c>
      <c r="B3" s="533"/>
      <c r="C3" s="533"/>
      <c r="D3" s="533"/>
      <c r="E3" s="533"/>
      <c r="F3" s="533"/>
      <c r="G3" s="533"/>
      <c r="H3" s="533"/>
      <c r="I3" s="533"/>
      <c r="J3" s="533"/>
    </row>
    <row r="4" spans="1:10" s="114" customFormat="1" ht="21" customHeight="1">
      <c r="A4" s="534"/>
      <c r="B4" s="534"/>
      <c r="C4" s="535"/>
      <c r="D4" s="535"/>
      <c r="E4" s="535"/>
      <c r="F4" s="535"/>
      <c r="G4" s="535"/>
      <c r="H4" s="398"/>
      <c r="I4" s="398"/>
      <c r="J4" s="371" t="s">
        <v>131</v>
      </c>
    </row>
    <row r="5" spans="1:10" s="115" customFormat="1" ht="24.75" customHeight="1">
      <c r="A5" s="513" t="s">
        <v>80</v>
      </c>
      <c r="B5" s="513"/>
      <c r="C5" s="410" t="s">
        <v>272</v>
      </c>
      <c r="D5" s="537" t="s">
        <v>276</v>
      </c>
      <c r="E5" s="538" t="s">
        <v>205</v>
      </c>
      <c r="F5" s="538"/>
      <c r="G5" s="538"/>
      <c r="H5" s="537" t="s">
        <v>279</v>
      </c>
      <c r="I5" s="536" t="s">
        <v>278</v>
      </c>
      <c r="J5" s="536" t="s">
        <v>280</v>
      </c>
    </row>
    <row r="6" spans="1:14" s="115" customFormat="1" ht="50.25" customHeight="1">
      <c r="A6" s="513"/>
      <c r="B6" s="513"/>
      <c r="C6" s="410" t="s">
        <v>288</v>
      </c>
      <c r="D6" s="537"/>
      <c r="E6" s="410" t="s">
        <v>270</v>
      </c>
      <c r="F6" s="410" t="s">
        <v>125</v>
      </c>
      <c r="G6" s="410" t="s">
        <v>293</v>
      </c>
      <c r="H6" s="537"/>
      <c r="I6" s="536"/>
      <c r="J6" s="536"/>
      <c r="M6" s="434" t="s">
        <v>295</v>
      </c>
      <c r="N6" s="115" t="s">
        <v>294</v>
      </c>
    </row>
    <row r="7" spans="1:10" s="114" customFormat="1" ht="21.75" customHeight="1">
      <c r="A7" s="5" t="s">
        <v>53</v>
      </c>
      <c r="B7" s="163">
        <v>1</v>
      </c>
      <c r="C7" s="163">
        <v>2</v>
      </c>
      <c r="D7" s="163"/>
      <c r="E7" s="163">
        <v>3</v>
      </c>
      <c r="F7" s="163">
        <v>4</v>
      </c>
      <c r="G7" s="163">
        <v>4</v>
      </c>
      <c r="H7" s="163"/>
      <c r="I7" s="163">
        <v>5</v>
      </c>
      <c r="J7" s="163">
        <v>6</v>
      </c>
    </row>
    <row r="8" spans="1:10" ht="25.5" customHeight="1">
      <c r="A8" s="361" t="s">
        <v>126</v>
      </c>
      <c r="B8" s="362" t="s">
        <v>187</v>
      </c>
      <c r="C8" s="2"/>
      <c r="D8" s="2"/>
      <c r="E8" s="2"/>
      <c r="F8" s="2"/>
      <c r="G8" s="2"/>
      <c r="H8" s="2"/>
      <c r="I8" s="2"/>
      <c r="J8" s="2"/>
    </row>
    <row r="9" spans="1:14" ht="24" customHeight="1">
      <c r="A9" s="164">
        <v>1</v>
      </c>
      <c r="B9" s="363" t="s">
        <v>156</v>
      </c>
      <c r="C9" s="416">
        <v>698.9681159999999</v>
      </c>
      <c r="D9" s="417">
        <f aca="true" t="shared" si="0" ref="D9:D22">C9/$C$22*100</f>
        <v>7.508011768459111</v>
      </c>
      <c r="E9" s="418">
        <f aca="true" t="shared" si="1" ref="E9:E21">D9*E$22/100</f>
        <v>768.8649276</v>
      </c>
      <c r="F9" s="419"/>
      <c r="G9" s="420">
        <v>768.8649276</v>
      </c>
      <c r="H9" s="417">
        <f aca="true" t="shared" si="2" ref="H9:H22">G9/$G$22*100</f>
        <v>7.508011768459112</v>
      </c>
      <c r="I9" s="418">
        <f aca="true" t="shared" si="3" ref="I9:I22">G9-C9</f>
        <v>69.89681160000009</v>
      </c>
      <c r="J9" s="418">
        <f aca="true" t="shared" si="4" ref="J9:J22">I9/C9*100</f>
        <v>10.000000000000014</v>
      </c>
      <c r="L9" s="112" t="e">
        <f>#REF!*13.261/100</f>
        <v>#REF!</v>
      </c>
      <c r="M9" s="113">
        <f>G9*0.9</f>
        <v>691.97843484</v>
      </c>
      <c r="N9" s="113">
        <f>G9*0.1</f>
        <v>76.88649276000001</v>
      </c>
    </row>
    <row r="10" spans="1:14" ht="24" customHeight="1">
      <c r="A10" s="164">
        <v>2</v>
      </c>
      <c r="B10" s="363" t="s">
        <v>133</v>
      </c>
      <c r="C10" s="416">
        <v>1722.114108</v>
      </c>
      <c r="D10" s="417">
        <f t="shared" si="0"/>
        <v>18.498201410797208</v>
      </c>
      <c r="E10" s="418">
        <f t="shared" si="1"/>
        <v>1894.3255187999998</v>
      </c>
      <c r="F10" s="419"/>
      <c r="G10" s="420">
        <v>1894.3255187999998</v>
      </c>
      <c r="H10" s="417">
        <f t="shared" si="2"/>
        <v>18.498201410797208</v>
      </c>
      <c r="I10" s="418">
        <f t="shared" si="3"/>
        <v>172.21141079999984</v>
      </c>
      <c r="J10" s="418">
        <f t="shared" si="4"/>
        <v>9.999999999999991</v>
      </c>
      <c r="L10" s="112" t="e">
        <f>#REF!*13.261/100</f>
        <v>#REF!</v>
      </c>
      <c r="M10" s="113">
        <f aca="true" t="shared" si="5" ref="M10:M22">G10*0.9</f>
        <v>1704.89296692</v>
      </c>
      <c r="N10" s="113">
        <f aca="true" t="shared" si="6" ref="N10:N22">G10*0.1</f>
        <v>189.43255188</v>
      </c>
    </row>
    <row r="11" spans="1:14" ht="24" customHeight="1">
      <c r="A11" s="164">
        <v>3</v>
      </c>
      <c r="B11" s="363" t="s">
        <v>134</v>
      </c>
      <c r="C11" s="416">
        <v>851.4847440000001</v>
      </c>
      <c r="D11" s="417">
        <f t="shared" si="0"/>
        <v>9.146279110985079</v>
      </c>
      <c r="E11" s="418">
        <f t="shared" si="1"/>
        <v>936.6332184</v>
      </c>
      <c r="F11" s="419"/>
      <c r="G11" s="420">
        <v>936.6332184</v>
      </c>
      <c r="H11" s="417">
        <f t="shared" si="2"/>
        <v>9.146279110985079</v>
      </c>
      <c r="I11" s="418">
        <f t="shared" si="3"/>
        <v>85.14847439999994</v>
      </c>
      <c r="J11" s="418">
        <f t="shared" si="4"/>
        <v>9.999999999999993</v>
      </c>
      <c r="L11" s="112" t="e">
        <f>#REF!*13.261/100</f>
        <v>#REF!</v>
      </c>
      <c r="M11" s="113">
        <f t="shared" si="5"/>
        <v>842.96989656</v>
      </c>
      <c r="N11" s="113">
        <f t="shared" si="6"/>
        <v>93.66332184000001</v>
      </c>
    </row>
    <row r="12" spans="1:14" ht="24" customHeight="1">
      <c r="A12" s="164">
        <v>4</v>
      </c>
      <c r="B12" s="363" t="s">
        <v>135</v>
      </c>
      <c r="C12" s="416">
        <v>1687.026528</v>
      </c>
      <c r="D12" s="417">
        <f t="shared" si="0"/>
        <v>18.121305873595407</v>
      </c>
      <c r="E12" s="418">
        <f t="shared" si="1"/>
        <v>1855.7291808</v>
      </c>
      <c r="F12" s="419"/>
      <c r="G12" s="420">
        <v>1855.7291808</v>
      </c>
      <c r="H12" s="417">
        <f t="shared" si="2"/>
        <v>18.121305873595407</v>
      </c>
      <c r="I12" s="418">
        <f t="shared" si="3"/>
        <v>168.7026527999999</v>
      </c>
      <c r="J12" s="418">
        <f t="shared" si="4"/>
        <v>9.999999999999993</v>
      </c>
      <c r="L12" s="112" t="e">
        <f>#REF!*13.261/100</f>
        <v>#REF!</v>
      </c>
      <c r="M12" s="113">
        <f t="shared" si="5"/>
        <v>1670.15626272</v>
      </c>
      <c r="N12" s="113">
        <f t="shared" si="6"/>
        <v>185.57291808000002</v>
      </c>
    </row>
    <row r="13" spans="1:14" ht="24" customHeight="1">
      <c r="A13" s="164">
        <v>5</v>
      </c>
      <c r="B13" s="363" t="s">
        <v>136</v>
      </c>
      <c r="C13" s="416">
        <v>514.800792</v>
      </c>
      <c r="D13" s="417">
        <f t="shared" si="0"/>
        <v>5.529766403176066</v>
      </c>
      <c r="E13" s="418">
        <f t="shared" si="1"/>
        <v>566.2808712</v>
      </c>
      <c r="F13" s="419"/>
      <c r="G13" s="420">
        <v>566.2808712</v>
      </c>
      <c r="H13" s="417">
        <f t="shared" si="2"/>
        <v>5.529766403176066</v>
      </c>
      <c r="I13" s="418">
        <f t="shared" si="3"/>
        <v>51.48007919999998</v>
      </c>
      <c r="J13" s="418">
        <f t="shared" si="4"/>
        <v>9.999999999999995</v>
      </c>
      <c r="L13" s="112" t="e">
        <f>#REF!*13.261/100</f>
        <v>#REF!</v>
      </c>
      <c r="M13" s="113">
        <f t="shared" si="5"/>
        <v>509.65278408</v>
      </c>
      <c r="N13" s="113">
        <f t="shared" si="6"/>
        <v>56.62808712</v>
      </c>
    </row>
    <row r="14" spans="1:14" ht="24" customHeight="1">
      <c r="A14" s="164">
        <v>6</v>
      </c>
      <c r="B14" s="363" t="s">
        <v>137</v>
      </c>
      <c r="C14" s="416">
        <v>427.702572</v>
      </c>
      <c r="D14" s="417">
        <f t="shared" si="0"/>
        <v>4.594195172095991</v>
      </c>
      <c r="E14" s="418">
        <f t="shared" si="1"/>
        <v>470.4728291999999</v>
      </c>
      <c r="F14" s="419"/>
      <c r="G14" s="420">
        <v>470.4728291999999</v>
      </c>
      <c r="H14" s="417">
        <f t="shared" si="2"/>
        <v>4.594195172095991</v>
      </c>
      <c r="I14" s="418">
        <f t="shared" si="3"/>
        <v>42.770257199999946</v>
      </c>
      <c r="J14" s="418">
        <f t="shared" si="4"/>
        <v>9.999999999999988</v>
      </c>
      <c r="L14" s="112" t="e">
        <f>#REF!*13.261/100</f>
        <v>#REF!</v>
      </c>
      <c r="M14" s="113">
        <f t="shared" si="5"/>
        <v>423.42554627999993</v>
      </c>
      <c r="N14" s="113">
        <f t="shared" si="6"/>
        <v>47.047282919999994</v>
      </c>
    </row>
    <row r="15" spans="1:14" ht="24" customHeight="1">
      <c r="A15" s="164">
        <v>7</v>
      </c>
      <c r="B15" s="363" t="s">
        <v>138</v>
      </c>
      <c r="C15" s="416">
        <v>492.7932</v>
      </c>
      <c r="D15" s="417">
        <f t="shared" si="0"/>
        <v>5.293370413217282</v>
      </c>
      <c r="E15" s="418">
        <f t="shared" si="1"/>
        <v>542.07252</v>
      </c>
      <c r="F15" s="419"/>
      <c r="G15" s="420">
        <v>542.07252</v>
      </c>
      <c r="H15" s="417">
        <f t="shared" si="2"/>
        <v>5.293370413217283</v>
      </c>
      <c r="I15" s="418">
        <f t="shared" si="3"/>
        <v>49.27932000000004</v>
      </c>
      <c r="J15" s="418">
        <f t="shared" si="4"/>
        <v>10.000000000000007</v>
      </c>
      <c r="L15" s="112" t="e">
        <f>#REF!*13.261/100</f>
        <v>#REF!</v>
      </c>
      <c r="M15" s="113">
        <f t="shared" si="5"/>
        <v>487.86526800000007</v>
      </c>
      <c r="N15" s="113">
        <f t="shared" si="6"/>
        <v>54.20725200000001</v>
      </c>
    </row>
    <row r="16" spans="1:14" ht="24" customHeight="1">
      <c r="A16" s="164">
        <v>8</v>
      </c>
      <c r="B16" s="363" t="s">
        <v>139</v>
      </c>
      <c r="C16" s="416">
        <v>521.0459999999999</v>
      </c>
      <c r="D16" s="417">
        <f t="shared" si="0"/>
        <v>5.596849713683573</v>
      </c>
      <c r="E16" s="418">
        <f t="shared" si="1"/>
        <v>573.1505999999999</v>
      </c>
      <c r="F16" s="419"/>
      <c r="G16" s="420">
        <v>573.1505999999999</v>
      </c>
      <c r="H16" s="417">
        <f t="shared" si="2"/>
        <v>5.596849713683573</v>
      </c>
      <c r="I16" s="418">
        <f t="shared" si="3"/>
        <v>52.104600000000005</v>
      </c>
      <c r="J16" s="418">
        <f t="shared" si="4"/>
        <v>10.000000000000002</v>
      </c>
      <c r="L16" s="112" t="e">
        <f>#REF!*13.261/100</f>
        <v>#REF!</v>
      </c>
      <c r="M16" s="113">
        <f t="shared" si="5"/>
        <v>515.8355399999999</v>
      </c>
      <c r="N16" s="113">
        <f t="shared" si="6"/>
        <v>57.315059999999995</v>
      </c>
    </row>
    <row r="17" spans="1:14" ht="24" customHeight="1">
      <c r="A17" s="164">
        <v>9</v>
      </c>
      <c r="B17" s="363" t="s">
        <v>140</v>
      </c>
      <c r="C17" s="416">
        <v>332.34537600000004</v>
      </c>
      <c r="D17" s="417">
        <f t="shared" si="0"/>
        <v>3.5699096097267033</v>
      </c>
      <c r="E17" s="418">
        <f t="shared" si="1"/>
        <v>365.57991360000005</v>
      </c>
      <c r="F17" s="419"/>
      <c r="G17" s="420">
        <v>365.57991360000005</v>
      </c>
      <c r="H17" s="417">
        <f t="shared" si="2"/>
        <v>3.5699096097267033</v>
      </c>
      <c r="I17" s="418">
        <f t="shared" si="3"/>
        <v>33.23453760000001</v>
      </c>
      <c r="J17" s="418">
        <f t="shared" si="4"/>
        <v>10.000000000000002</v>
      </c>
      <c r="L17" s="112" t="e">
        <f>#REF!*13.261/100</f>
        <v>#REF!</v>
      </c>
      <c r="M17" s="113">
        <f t="shared" si="5"/>
        <v>329.02192224000004</v>
      </c>
      <c r="N17" s="113">
        <f t="shared" si="6"/>
        <v>36.55799136000001</v>
      </c>
    </row>
    <row r="18" spans="1:14" ht="24" customHeight="1">
      <c r="A18" s="164">
        <v>10</v>
      </c>
      <c r="B18" s="363" t="s">
        <v>141</v>
      </c>
      <c r="C18" s="416">
        <v>726.7643999999999</v>
      </c>
      <c r="D18" s="417">
        <f t="shared" si="0"/>
        <v>7.806587372430483</v>
      </c>
      <c r="E18" s="418">
        <f t="shared" si="1"/>
        <v>799.4408399999999</v>
      </c>
      <c r="F18" s="419"/>
      <c r="G18" s="420">
        <v>799.4408399999999</v>
      </c>
      <c r="H18" s="417">
        <f t="shared" si="2"/>
        <v>7.806587372430483</v>
      </c>
      <c r="I18" s="418">
        <f t="shared" si="3"/>
        <v>72.67643999999996</v>
      </c>
      <c r="J18" s="418">
        <f t="shared" si="4"/>
        <v>9.999999999999995</v>
      </c>
      <c r="L18" s="112" t="e">
        <f>#REF!*13.261/100</f>
        <v>#REF!</v>
      </c>
      <c r="M18" s="113">
        <f t="shared" si="5"/>
        <v>719.4967559999999</v>
      </c>
      <c r="N18" s="113">
        <f t="shared" si="6"/>
        <v>79.94408399999999</v>
      </c>
    </row>
    <row r="19" spans="1:14" ht="24" customHeight="1">
      <c r="A19" s="164">
        <v>11</v>
      </c>
      <c r="B19" s="364" t="s">
        <v>145</v>
      </c>
      <c r="C19" s="416">
        <v>840.6288000000001</v>
      </c>
      <c r="D19" s="417">
        <f t="shared" si="0"/>
        <v>9.02966927794123</v>
      </c>
      <c r="E19" s="418">
        <f t="shared" si="1"/>
        <v>924.6916799999999</v>
      </c>
      <c r="F19" s="421"/>
      <c r="G19" s="420">
        <v>924.6916799999999</v>
      </c>
      <c r="H19" s="417">
        <f t="shared" si="2"/>
        <v>9.029669277941228</v>
      </c>
      <c r="I19" s="418">
        <f t="shared" si="3"/>
        <v>84.06287999999984</v>
      </c>
      <c r="J19" s="418">
        <f t="shared" si="4"/>
        <v>9.99999999999998</v>
      </c>
      <c r="L19" s="112" t="e">
        <f>#REF!*13.261/100</f>
        <v>#REF!</v>
      </c>
      <c r="M19" s="113">
        <f t="shared" si="5"/>
        <v>832.2225119999999</v>
      </c>
      <c r="N19" s="113">
        <f t="shared" si="6"/>
        <v>92.469168</v>
      </c>
    </row>
    <row r="20" spans="1:14" ht="24" customHeight="1">
      <c r="A20" s="164"/>
      <c r="B20" s="362" t="s">
        <v>195</v>
      </c>
      <c r="C20" s="422">
        <v>8815.674636</v>
      </c>
      <c r="D20" s="423">
        <f t="shared" si="0"/>
        <v>94.69414612610814</v>
      </c>
      <c r="E20" s="424">
        <f t="shared" si="1"/>
        <v>9697.2420996</v>
      </c>
      <c r="F20" s="423"/>
      <c r="G20" s="420">
        <v>9697.2420996</v>
      </c>
      <c r="H20" s="423">
        <f t="shared" si="2"/>
        <v>94.69414612610814</v>
      </c>
      <c r="I20" s="424">
        <f t="shared" si="3"/>
        <v>881.5674636000003</v>
      </c>
      <c r="J20" s="424">
        <f t="shared" si="4"/>
        <v>10.000000000000005</v>
      </c>
      <c r="L20" s="112"/>
      <c r="M20" s="113">
        <f t="shared" si="5"/>
        <v>8727.517889640001</v>
      </c>
      <c r="N20" s="113">
        <f t="shared" si="6"/>
        <v>969.72420996</v>
      </c>
    </row>
    <row r="21" spans="1:14" ht="24" customHeight="1">
      <c r="A21" s="164"/>
      <c r="B21" s="362" t="s">
        <v>287</v>
      </c>
      <c r="C21" s="425">
        <v>493.95536399999946</v>
      </c>
      <c r="D21" s="426">
        <f t="shared" si="0"/>
        <v>5.305853873891868</v>
      </c>
      <c r="E21" s="427">
        <f t="shared" si="1"/>
        <v>543.3509003999994</v>
      </c>
      <c r="F21" s="426"/>
      <c r="G21" s="428">
        <v>543.3509003999994</v>
      </c>
      <c r="H21" s="426">
        <f t="shared" si="2"/>
        <v>5.305853873891868</v>
      </c>
      <c r="I21" s="427">
        <f t="shared" si="3"/>
        <v>49.39553639999997</v>
      </c>
      <c r="J21" s="427">
        <f t="shared" si="4"/>
        <v>10.000000000000005</v>
      </c>
      <c r="L21" s="112"/>
      <c r="M21" s="113">
        <f t="shared" si="5"/>
        <v>489.0158103599995</v>
      </c>
      <c r="N21" s="113">
        <f t="shared" si="6"/>
        <v>54.33509003999995</v>
      </c>
    </row>
    <row r="22" spans="1:14" ht="27.75" customHeight="1">
      <c r="A22" s="365"/>
      <c r="B22" s="366" t="s">
        <v>185</v>
      </c>
      <c r="C22" s="423">
        <v>9309.63</v>
      </c>
      <c r="D22" s="423">
        <f t="shared" si="0"/>
        <v>100</v>
      </c>
      <c r="E22" s="423">
        <f>E44*0.3</f>
        <v>10240.592999999999</v>
      </c>
      <c r="F22" s="423">
        <v>9309.63</v>
      </c>
      <c r="G22" s="423">
        <v>10240.592999999999</v>
      </c>
      <c r="H22" s="423">
        <f t="shared" si="2"/>
        <v>100</v>
      </c>
      <c r="I22" s="423">
        <f t="shared" si="3"/>
        <v>930.9629999999997</v>
      </c>
      <c r="J22" s="420">
        <f t="shared" si="4"/>
        <v>9.999999999999998</v>
      </c>
      <c r="M22" s="113">
        <f t="shared" si="5"/>
        <v>9216.5337</v>
      </c>
      <c r="N22" s="113">
        <f t="shared" si="6"/>
        <v>1024.0593</v>
      </c>
    </row>
    <row r="23" spans="1:14" ht="27" customHeight="1">
      <c r="A23" s="367" t="s">
        <v>127</v>
      </c>
      <c r="B23" s="368" t="s">
        <v>188</v>
      </c>
      <c r="C23" s="416"/>
      <c r="D23" s="417"/>
      <c r="E23" s="416"/>
      <c r="F23" s="417"/>
      <c r="G23" s="420"/>
      <c r="H23" s="418"/>
      <c r="I23" s="418"/>
      <c r="J23" s="418"/>
      <c r="M23" s="113"/>
      <c r="N23" s="113"/>
    </row>
    <row r="24" spans="1:14" ht="24" customHeight="1">
      <c r="A24" s="365">
        <v>12</v>
      </c>
      <c r="B24" s="196" t="s">
        <v>2</v>
      </c>
      <c r="C24" s="416">
        <v>1297.08858082262</v>
      </c>
      <c r="D24" s="417">
        <f aca="true" t="shared" si="7" ref="D24:D43">C24/$C$43*100</f>
        <v>5.971183667523169</v>
      </c>
      <c r="E24" s="416">
        <f>'Dist-exercise'!L36</f>
        <v>1402.342616075642</v>
      </c>
      <c r="F24" s="424">
        <f aca="true" t="shared" si="8" ref="F24:F40">E24-C24</f>
        <v>105.25403525302181</v>
      </c>
      <c r="G24" s="423">
        <v>1402.342616075642</v>
      </c>
      <c r="H24" s="429">
        <f aca="true" t="shared" si="9" ref="H24:H43">G24/$G$43*100</f>
        <v>5.868839610344169</v>
      </c>
      <c r="I24" s="416">
        <f aca="true" t="shared" si="10" ref="I24:I44">G24-C24</f>
        <v>105.25403525302181</v>
      </c>
      <c r="J24" s="418">
        <f aca="true" t="shared" si="11" ref="J24:J44">I24/C24*100</f>
        <v>8.114637412524992</v>
      </c>
      <c r="M24" s="113">
        <f>G24*0.3</f>
        <v>420.70278482269254</v>
      </c>
      <c r="N24" s="113">
        <f>G24*0.7</f>
        <v>981.6398312529493</v>
      </c>
    </row>
    <row r="25" spans="1:14" ht="24" customHeight="1">
      <c r="A25" s="365">
        <v>13</v>
      </c>
      <c r="B25" s="196" t="s">
        <v>99</v>
      </c>
      <c r="C25" s="416">
        <v>2293.0739521186597</v>
      </c>
      <c r="D25" s="417">
        <f t="shared" si="7"/>
        <v>10.556230263495172</v>
      </c>
      <c r="E25" s="416">
        <f>'Dist-exercise'!L37</f>
        <v>2445.347900006363</v>
      </c>
      <c r="F25" s="424">
        <f t="shared" si="8"/>
        <v>152.27394788770334</v>
      </c>
      <c r="G25" s="423">
        <v>2445.347900006363</v>
      </c>
      <c r="H25" s="430">
        <f t="shared" si="9"/>
        <v>10.233843321962604</v>
      </c>
      <c r="I25" s="416">
        <f t="shared" si="10"/>
        <v>152.27394788770334</v>
      </c>
      <c r="J25" s="418">
        <f t="shared" si="11"/>
        <v>6.6406034461737065</v>
      </c>
      <c r="M25" s="113">
        <f aca="true" t="shared" si="12" ref="M25:M43">G25*0.3</f>
        <v>733.6043700019089</v>
      </c>
      <c r="N25" s="113">
        <f aca="true" t="shared" si="13" ref="N25:N43">G25*0.7</f>
        <v>1711.743530004454</v>
      </c>
    </row>
    <row r="26" spans="1:14" ht="24" customHeight="1">
      <c r="A26" s="365">
        <v>14</v>
      </c>
      <c r="B26" s="196" t="s">
        <v>143</v>
      </c>
      <c r="C26" s="416">
        <v>609.4794168718302</v>
      </c>
      <c r="D26" s="417">
        <f t="shared" si="7"/>
        <v>2.8057555925814612</v>
      </c>
      <c r="E26" s="416">
        <f>'Dist-exercise'!L38</f>
        <v>635.9007434871434</v>
      </c>
      <c r="F26" s="424">
        <f t="shared" si="8"/>
        <v>26.421326615313205</v>
      </c>
      <c r="G26" s="423">
        <v>635.9007434871434</v>
      </c>
      <c r="H26" s="430">
        <f t="shared" si="9"/>
        <v>2.661260828019614</v>
      </c>
      <c r="I26" s="416">
        <f t="shared" si="10"/>
        <v>26.421326615313205</v>
      </c>
      <c r="J26" s="418">
        <f t="shared" si="11"/>
        <v>4.335064627928108</v>
      </c>
      <c r="M26" s="113">
        <f t="shared" si="12"/>
        <v>190.770223046143</v>
      </c>
      <c r="N26" s="113">
        <f t="shared" si="13"/>
        <v>445.13052044100033</v>
      </c>
    </row>
    <row r="27" spans="1:14" ht="24" customHeight="1">
      <c r="A27" s="365">
        <v>15</v>
      </c>
      <c r="B27" s="407" t="s">
        <v>275</v>
      </c>
      <c r="C27" s="416">
        <v>109.38248651052064</v>
      </c>
      <c r="D27" s="417">
        <f t="shared" si="7"/>
        <v>0.5035453450299189</v>
      </c>
      <c r="E27" s="416">
        <f>'Dist-exercise'!L39</f>
        <v>107.82445817141986</v>
      </c>
      <c r="F27" s="424">
        <f t="shared" si="8"/>
        <v>-1.5580283391007725</v>
      </c>
      <c r="G27" s="423">
        <v>109.38248651052064</v>
      </c>
      <c r="H27" s="430">
        <f t="shared" si="9"/>
        <v>0.4577684954817446</v>
      </c>
      <c r="I27" s="416">
        <f t="shared" si="10"/>
        <v>0</v>
      </c>
      <c r="J27" s="418">
        <f t="shared" si="11"/>
        <v>0</v>
      </c>
      <c r="M27" s="113">
        <f t="shared" si="12"/>
        <v>32.81474595315619</v>
      </c>
      <c r="N27" s="113">
        <f t="shared" si="13"/>
        <v>76.56774055736444</v>
      </c>
    </row>
    <row r="28" spans="1:14" ht="24" customHeight="1">
      <c r="A28" s="365">
        <v>16</v>
      </c>
      <c r="B28" s="196" t="s">
        <v>6</v>
      </c>
      <c r="C28" s="416">
        <v>816.1958739886499</v>
      </c>
      <c r="D28" s="417">
        <f t="shared" si="7"/>
        <v>3.757380601693315</v>
      </c>
      <c r="E28" s="416">
        <f>'Dist-exercise'!L40</f>
        <v>867.9045827276559</v>
      </c>
      <c r="F28" s="424">
        <f t="shared" si="8"/>
        <v>51.708708739006056</v>
      </c>
      <c r="G28" s="423">
        <v>867.9045827276559</v>
      </c>
      <c r="H28" s="430">
        <f t="shared" si="9"/>
        <v>3.632202811724684</v>
      </c>
      <c r="I28" s="416">
        <f t="shared" si="10"/>
        <v>51.708708739006056</v>
      </c>
      <c r="J28" s="418">
        <f t="shared" si="11"/>
        <v>6.335330817872417</v>
      </c>
      <c r="M28" s="113">
        <f t="shared" si="12"/>
        <v>260.3713748182968</v>
      </c>
      <c r="N28" s="113">
        <f t="shared" si="13"/>
        <v>607.5332079093591</v>
      </c>
    </row>
    <row r="29" spans="1:14" ht="24" customHeight="1">
      <c r="A29" s="365">
        <v>17</v>
      </c>
      <c r="B29" s="196" t="s">
        <v>7</v>
      </c>
      <c r="C29" s="416">
        <v>362.2706434978115</v>
      </c>
      <c r="D29" s="417">
        <f t="shared" si="7"/>
        <v>1.6677230696960865</v>
      </c>
      <c r="E29" s="416">
        <f>'Dist-exercise'!L41</f>
        <v>390.7717541464978</v>
      </c>
      <c r="F29" s="424">
        <f t="shared" si="8"/>
        <v>28.501110648686335</v>
      </c>
      <c r="G29" s="423">
        <v>390.7717541464978</v>
      </c>
      <c r="H29" s="430">
        <f t="shared" si="9"/>
        <v>1.6353897564323439</v>
      </c>
      <c r="I29" s="416">
        <f t="shared" si="10"/>
        <v>28.501110648686335</v>
      </c>
      <c r="J29" s="418">
        <f t="shared" si="11"/>
        <v>7.86735308538974</v>
      </c>
      <c r="M29" s="113">
        <f t="shared" si="12"/>
        <v>117.23152624394933</v>
      </c>
      <c r="N29" s="113">
        <f t="shared" si="13"/>
        <v>273.54022790254845</v>
      </c>
    </row>
    <row r="30" spans="1:14" ht="24" customHeight="1">
      <c r="A30" s="365">
        <v>18</v>
      </c>
      <c r="B30" s="196" t="s">
        <v>144</v>
      </c>
      <c r="C30" s="416">
        <v>768.4371318994617</v>
      </c>
      <c r="D30" s="417">
        <f t="shared" si="7"/>
        <v>3.5375218927657013</v>
      </c>
      <c r="E30" s="416">
        <f>'Dist-exercise'!L42</f>
        <v>783.377510758649</v>
      </c>
      <c r="F30" s="424">
        <f t="shared" si="8"/>
        <v>14.940378859187263</v>
      </c>
      <c r="G30" s="423">
        <v>783.377510758649</v>
      </c>
      <c r="H30" s="430">
        <f t="shared" si="9"/>
        <v>3.2784548599535586</v>
      </c>
      <c r="I30" s="416">
        <f t="shared" si="10"/>
        <v>14.940378859187263</v>
      </c>
      <c r="J30" s="418">
        <f t="shared" si="11"/>
        <v>1.9442551952502451</v>
      </c>
      <c r="M30" s="113">
        <f t="shared" si="12"/>
        <v>235.0132532275947</v>
      </c>
      <c r="N30" s="113">
        <f t="shared" si="13"/>
        <v>548.3642575310542</v>
      </c>
    </row>
    <row r="31" spans="1:14" ht="24" customHeight="1">
      <c r="A31" s="365">
        <v>19</v>
      </c>
      <c r="B31" s="196" t="s">
        <v>8</v>
      </c>
      <c r="C31" s="416">
        <v>896.9181450754658</v>
      </c>
      <c r="D31" s="417">
        <f t="shared" si="7"/>
        <v>4.128987841048765</v>
      </c>
      <c r="E31" s="416">
        <f>'Dist-exercise'!L43</f>
        <v>976.3395941488888</v>
      </c>
      <c r="F31" s="424">
        <f t="shared" si="8"/>
        <v>79.42144907342299</v>
      </c>
      <c r="G31" s="423">
        <v>976.3395941488888</v>
      </c>
      <c r="H31" s="430">
        <f t="shared" si="9"/>
        <v>4.086006099795569</v>
      </c>
      <c r="I31" s="416">
        <f t="shared" si="10"/>
        <v>79.42144907342299</v>
      </c>
      <c r="J31" s="418">
        <f t="shared" si="11"/>
        <v>8.854927231597099</v>
      </c>
      <c r="M31" s="113">
        <f t="shared" si="12"/>
        <v>292.9018782446666</v>
      </c>
      <c r="N31" s="113">
        <f t="shared" si="13"/>
        <v>683.437715904222</v>
      </c>
    </row>
    <row r="32" spans="1:14" ht="24" customHeight="1">
      <c r="A32" s="365">
        <v>20</v>
      </c>
      <c r="B32" s="196" t="s">
        <v>9</v>
      </c>
      <c r="C32" s="416">
        <v>660.2689891167176</v>
      </c>
      <c r="D32" s="417">
        <f t="shared" si="7"/>
        <v>3.039566813151164</v>
      </c>
      <c r="E32" s="416">
        <f>'Dist-exercise'!L44</f>
        <v>720.3256686548498</v>
      </c>
      <c r="F32" s="424">
        <f t="shared" si="8"/>
        <v>60.05667953813213</v>
      </c>
      <c r="G32" s="423">
        <v>720.3256686548498</v>
      </c>
      <c r="H32" s="430">
        <f t="shared" si="9"/>
        <v>3.0145812928223834</v>
      </c>
      <c r="I32" s="416">
        <f t="shared" si="10"/>
        <v>60.05667953813213</v>
      </c>
      <c r="J32" s="418">
        <f t="shared" si="11"/>
        <v>9.095789826275748</v>
      </c>
      <c r="M32" s="113">
        <f t="shared" si="12"/>
        <v>216.09770059645493</v>
      </c>
      <c r="N32" s="113">
        <f t="shared" si="13"/>
        <v>504.2279680583948</v>
      </c>
    </row>
    <row r="33" spans="1:14" ht="24" customHeight="1">
      <c r="A33" s="365">
        <v>21</v>
      </c>
      <c r="B33" s="196" t="s">
        <v>10</v>
      </c>
      <c r="C33" s="416">
        <v>1453.5847358333951</v>
      </c>
      <c r="D33" s="417">
        <f t="shared" si="7"/>
        <v>6.6916181071185505</v>
      </c>
      <c r="E33" s="416">
        <f>'Dist-exercise'!L45</f>
        <v>1530.070512909314</v>
      </c>
      <c r="F33" s="424">
        <f t="shared" si="8"/>
        <v>76.4857770759188</v>
      </c>
      <c r="G33" s="423">
        <v>1530.070512909314</v>
      </c>
      <c r="H33" s="430">
        <f t="shared" si="9"/>
        <v>6.403384115866759</v>
      </c>
      <c r="I33" s="416">
        <f t="shared" si="10"/>
        <v>76.4857770759188</v>
      </c>
      <c r="J33" s="418">
        <f t="shared" si="11"/>
        <v>5.261872609859694</v>
      </c>
      <c r="M33" s="113">
        <f t="shared" si="12"/>
        <v>459.0211538727942</v>
      </c>
      <c r="N33" s="113">
        <f t="shared" si="13"/>
        <v>1071.0493590365197</v>
      </c>
    </row>
    <row r="34" spans="1:14" ht="24" customHeight="1">
      <c r="A34" s="365">
        <v>22</v>
      </c>
      <c r="B34" s="196" t="s">
        <v>11</v>
      </c>
      <c r="C34" s="416">
        <v>1398.02386141328</v>
      </c>
      <c r="D34" s="417">
        <f t="shared" si="7"/>
        <v>6.435842063141438</v>
      </c>
      <c r="E34" s="416">
        <f>'Dist-exercise'!L46</f>
        <v>1528.1280899696226</v>
      </c>
      <c r="F34" s="424">
        <f t="shared" si="8"/>
        <v>130.1042285563426</v>
      </c>
      <c r="G34" s="423">
        <v>1528.1280899696226</v>
      </c>
      <c r="H34" s="430">
        <f t="shared" si="9"/>
        <v>6.395255026329137</v>
      </c>
      <c r="I34" s="416">
        <f t="shared" si="10"/>
        <v>130.1042285563426</v>
      </c>
      <c r="J34" s="418">
        <f t="shared" si="11"/>
        <v>9.306295274875968</v>
      </c>
      <c r="M34" s="113">
        <f t="shared" si="12"/>
        <v>458.43842699088674</v>
      </c>
      <c r="N34" s="113">
        <f t="shared" si="13"/>
        <v>1069.6896629787357</v>
      </c>
    </row>
    <row r="35" spans="1:14" ht="24" customHeight="1">
      <c r="A35" s="365">
        <v>23</v>
      </c>
      <c r="B35" s="196" t="s">
        <v>274</v>
      </c>
      <c r="C35" s="416">
        <v>1165.6820176982872</v>
      </c>
      <c r="D35" s="417">
        <f t="shared" si="7"/>
        <v>5.366249867985948</v>
      </c>
      <c r="E35" s="416">
        <f>'Dist-exercise'!L47</f>
        <v>1383.021885649173</v>
      </c>
      <c r="F35" s="424">
        <f t="shared" si="8"/>
        <v>217.33986795088595</v>
      </c>
      <c r="G35" s="423">
        <v>1383.021885649173</v>
      </c>
      <c r="H35" s="417">
        <f t="shared" si="9"/>
        <v>5.7879818607986575</v>
      </c>
      <c r="I35" s="416">
        <f t="shared" si="10"/>
        <v>217.33986795088595</v>
      </c>
      <c r="J35" s="418">
        <f t="shared" si="11"/>
        <v>18.644867523995718</v>
      </c>
      <c r="M35" s="113">
        <f t="shared" si="12"/>
        <v>414.9065656947519</v>
      </c>
      <c r="N35" s="113">
        <f t="shared" si="13"/>
        <v>968.1153199544211</v>
      </c>
    </row>
    <row r="36" spans="1:14" ht="24" customHeight="1">
      <c r="A36" s="365">
        <v>24</v>
      </c>
      <c r="B36" s="196" t="s">
        <v>13</v>
      </c>
      <c r="C36" s="416">
        <v>441.2088774448773</v>
      </c>
      <c r="D36" s="417">
        <f t="shared" si="7"/>
        <v>2.0311174440331934</v>
      </c>
      <c r="E36" s="416">
        <f>'Dist-exercise'!L48</f>
        <v>467.0851892543794</v>
      </c>
      <c r="F36" s="424">
        <f t="shared" si="8"/>
        <v>25.876311809502056</v>
      </c>
      <c r="G36" s="423">
        <v>467.0851892543794</v>
      </c>
      <c r="H36" s="430">
        <f t="shared" si="9"/>
        <v>1.9547634284782673</v>
      </c>
      <c r="I36" s="416">
        <f t="shared" si="10"/>
        <v>25.876311809502056</v>
      </c>
      <c r="J36" s="418">
        <f t="shared" si="11"/>
        <v>5.864866536538565</v>
      </c>
      <c r="M36" s="113">
        <f t="shared" si="12"/>
        <v>140.1255567763138</v>
      </c>
      <c r="N36" s="113">
        <f t="shared" si="13"/>
        <v>326.95963247806554</v>
      </c>
    </row>
    <row r="37" spans="1:14" ht="24" customHeight="1">
      <c r="A37" s="365">
        <v>25</v>
      </c>
      <c r="B37" s="196" t="s">
        <v>14</v>
      </c>
      <c r="C37" s="416">
        <v>1200.6623063928791</v>
      </c>
      <c r="D37" s="417">
        <f t="shared" si="7"/>
        <v>5.527282608252556</v>
      </c>
      <c r="E37" s="416">
        <f>'Dist-exercise'!L49</f>
        <v>1296.1406842676429</v>
      </c>
      <c r="F37" s="424">
        <f t="shared" si="8"/>
        <v>95.47837787476374</v>
      </c>
      <c r="G37" s="423">
        <v>1296.1406842676429</v>
      </c>
      <c r="H37" s="430">
        <f t="shared" si="9"/>
        <v>5.42438181740191</v>
      </c>
      <c r="I37" s="416">
        <f t="shared" si="10"/>
        <v>95.47837787476374</v>
      </c>
      <c r="J37" s="418">
        <f t="shared" si="11"/>
        <v>7.952142527202934</v>
      </c>
      <c r="M37" s="113">
        <f t="shared" si="12"/>
        <v>388.84220528029283</v>
      </c>
      <c r="N37" s="113">
        <f t="shared" si="13"/>
        <v>907.29847898735</v>
      </c>
    </row>
    <row r="38" spans="1:14" ht="24" customHeight="1">
      <c r="A38" s="365">
        <v>26</v>
      </c>
      <c r="B38" s="196" t="s">
        <v>15</v>
      </c>
      <c r="C38" s="416">
        <v>1204.8294835420372</v>
      </c>
      <c r="D38" s="417">
        <f t="shared" si="7"/>
        <v>5.546466325155644</v>
      </c>
      <c r="E38" s="416">
        <f>'Dist-exercise'!L50</f>
        <v>1313.5663529885753</v>
      </c>
      <c r="F38" s="424">
        <f t="shared" si="8"/>
        <v>108.7368694465381</v>
      </c>
      <c r="G38" s="423">
        <v>1313.5663529885753</v>
      </c>
      <c r="H38" s="430">
        <f t="shared" si="9"/>
        <v>5.497308685382529</v>
      </c>
      <c r="I38" s="416">
        <f t="shared" si="10"/>
        <v>108.7368694465381</v>
      </c>
      <c r="J38" s="418">
        <f t="shared" si="11"/>
        <v>9.025083709511014</v>
      </c>
      <c r="M38" s="113">
        <f t="shared" si="12"/>
        <v>394.0699058965726</v>
      </c>
      <c r="N38" s="113">
        <f t="shared" si="13"/>
        <v>919.4964470920027</v>
      </c>
    </row>
    <row r="39" spans="1:14" ht="24" customHeight="1">
      <c r="A39" s="365">
        <v>27</v>
      </c>
      <c r="B39" s="196" t="s">
        <v>16</v>
      </c>
      <c r="C39" s="416">
        <v>4114.769800807534</v>
      </c>
      <c r="D39" s="417">
        <f t="shared" si="7"/>
        <v>18.942458204833677</v>
      </c>
      <c r="E39" s="416">
        <f>'Dist-exercise'!L51</f>
        <v>4306.154573431082</v>
      </c>
      <c r="F39" s="424">
        <f t="shared" si="8"/>
        <v>191.3847726235481</v>
      </c>
      <c r="G39" s="423">
        <v>4306.154573431082</v>
      </c>
      <c r="H39" s="430">
        <f t="shared" si="9"/>
        <v>18.02136670390816</v>
      </c>
      <c r="I39" s="416">
        <f t="shared" si="10"/>
        <v>191.3847726235481</v>
      </c>
      <c r="J39" s="418">
        <f t="shared" si="11"/>
        <v>4.651165967680339</v>
      </c>
      <c r="M39" s="113">
        <f t="shared" si="12"/>
        <v>1291.8463720293246</v>
      </c>
      <c r="N39" s="113">
        <f t="shared" si="13"/>
        <v>3014.3082014017573</v>
      </c>
    </row>
    <row r="40" spans="1:14" ht="24" customHeight="1">
      <c r="A40" s="365">
        <v>28</v>
      </c>
      <c r="B40" s="196" t="s">
        <v>273</v>
      </c>
      <c r="C40" s="422">
        <v>1611.1729030182908</v>
      </c>
      <c r="D40" s="417">
        <f t="shared" si="7"/>
        <v>7.417079655390435</v>
      </c>
      <c r="E40" s="416">
        <f>'Dist-exercise'!L52</f>
        <v>1948.3111083531003</v>
      </c>
      <c r="F40" s="424">
        <f t="shared" si="8"/>
        <v>337.1382053348095</v>
      </c>
      <c r="G40" s="423">
        <v>1948.3111083531003</v>
      </c>
      <c r="H40" s="417">
        <f t="shared" si="9"/>
        <v>8.153731673629364</v>
      </c>
      <c r="I40" s="416">
        <f t="shared" si="10"/>
        <v>337.1382053348095</v>
      </c>
      <c r="J40" s="418">
        <f t="shared" si="11"/>
        <v>20.925017091786465</v>
      </c>
      <c r="M40" s="113">
        <f t="shared" si="12"/>
        <v>584.4933325059301</v>
      </c>
      <c r="N40" s="113">
        <f t="shared" si="13"/>
        <v>1363.8177758471702</v>
      </c>
    </row>
    <row r="41" spans="1:14" ht="28.5" customHeight="1">
      <c r="A41" s="365"/>
      <c r="B41" s="369" t="s">
        <v>146</v>
      </c>
      <c r="C41" s="420">
        <f>SUM(C24:C40)</f>
        <v>20403.049206052314</v>
      </c>
      <c r="D41" s="423">
        <f t="shared" si="7"/>
        <v>93.92600936289618</v>
      </c>
      <c r="E41" s="420">
        <f>SUM(E24:E40)</f>
        <v>22102.613225</v>
      </c>
      <c r="F41" s="420"/>
      <c r="G41" s="420">
        <f>SUM(G24:G40)</f>
        <v>22104.1712533391</v>
      </c>
      <c r="H41" s="423">
        <f t="shared" si="9"/>
        <v>92.50652038833145</v>
      </c>
      <c r="I41" s="422">
        <f t="shared" si="10"/>
        <v>1701.1220472867863</v>
      </c>
      <c r="J41" s="424">
        <f t="shared" si="11"/>
        <v>8.337587338573734</v>
      </c>
      <c r="M41" s="113">
        <f t="shared" si="12"/>
        <v>6631.25137600173</v>
      </c>
      <c r="N41" s="113">
        <f t="shared" si="13"/>
        <v>15472.919877337368</v>
      </c>
    </row>
    <row r="42" spans="1:14" ht="28.5" customHeight="1">
      <c r="A42" s="365"/>
      <c r="B42" s="369" t="s">
        <v>128</v>
      </c>
      <c r="C42" s="428">
        <f>C43-C41</f>
        <v>1319.4207939476873</v>
      </c>
      <c r="D42" s="426">
        <f t="shared" si="7"/>
        <v>6.073990637103825</v>
      </c>
      <c r="E42" s="428">
        <f>E43*7.5/100</f>
        <v>1792.1037749999998</v>
      </c>
      <c r="F42" s="428"/>
      <c r="G42" s="428">
        <f>G43-G41</f>
        <v>1790.5457466608968</v>
      </c>
      <c r="H42" s="426">
        <f t="shared" si="9"/>
        <v>7.493479611668542</v>
      </c>
      <c r="I42" s="425">
        <f t="shared" si="10"/>
        <v>471.1249527132095</v>
      </c>
      <c r="J42" s="427">
        <f t="shared" si="11"/>
        <v>35.70695223800519</v>
      </c>
      <c r="M42" s="113">
        <f t="shared" si="12"/>
        <v>537.163723998269</v>
      </c>
      <c r="N42" s="113">
        <f t="shared" si="13"/>
        <v>1253.3820226626276</v>
      </c>
    </row>
    <row r="43" spans="1:14" ht="25.5" customHeight="1">
      <c r="A43" s="365"/>
      <c r="B43" s="251" t="s">
        <v>186</v>
      </c>
      <c r="C43" s="420">
        <f>C44*70/100</f>
        <v>21722.47</v>
      </c>
      <c r="D43" s="423">
        <f t="shared" si="7"/>
        <v>100</v>
      </c>
      <c r="E43" s="420">
        <f>E44*70/100</f>
        <v>23894.716999999997</v>
      </c>
      <c r="F43" s="420"/>
      <c r="G43" s="420">
        <f>G44*70/100</f>
        <v>23894.716999999997</v>
      </c>
      <c r="H43" s="423">
        <f t="shared" si="9"/>
        <v>100</v>
      </c>
      <c r="I43" s="422">
        <f t="shared" si="10"/>
        <v>2172.2469999999958</v>
      </c>
      <c r="J43" s="424">
        <f t="shared" si="11"/>
        <v>9.99999999999998</v>
      </c>
      <c r="M43" s="113">
        <f t="shared" si="12"/>
        <v>7168.415099999999</v>
      </c>
      <c r="N43" s="113">
        <f t="shared" si="13"/>
        <v>16726.3019</v>
      </c>
    </row>
    <row r="44" spans="1:14" ht="36" customHeight="1">
      <c r="A44" s="367" t="s">
        <v>129</v>
      </c>
      <c r="B44" s="370" t="s">
        <v>142</v>
      </c>
      <c r="C44" s="420">
        <v>31032.1</v>
      </c>
      <c r="D44" s="423">
        <f>(D22+D43)/2</f>
        <v>100</v>
      </c>
      <c r="E44" s="420">
        <v>34135.31</v>
      </c>
      <c r="F44" s="420"/>
      <c r="G44" s="420">
        <v>34135.31</v>
      </c>
      <c r="H44" s="423">
        <f>(H22+H43)/2</f>
        <v>100</v>
      </c>
      <c r="I44" s="422">
        <f t="shared" si="10"/>
        <v>3103.209999999999</v>
      </c>
      <c r="J44" s="424">
        <f t="shared" si="11"/>
        <v>9.999999999999998</v>
      </c>
      <c r="M44" s="113">
        <f>M22+M43</f>
        <v>16384.9488</v>
      </c>
      <c r="N44" s="113">
        <f>N22+N43</f>
        <v>17750.3612</v>
      </c>
    </row>
    <row r="45" spans="1:10" ht="141" customHeight="1">
      <c r="A45" s="530"/>
      <c r="B45" s="530"/>
      <c r="C45" s="530"/>
      <c r="D45" s="530"/>
      <c r="E45" s="530"/>
      <c r="F45" s="530"/>
      <c r="G45" s="530"/>
      <c r="H45" s="530"/>
      <c r="I45" s="530"/>
      <c r="J45" s="530"/>
    </row>
    <row r="46" spans="1:10" ht="24.75" customHeight="1">
      <c r="A46" s="531"/>
      <c r="B46" s="531"/>
      <c r="C46" s="531"/>
      <c r="D46" s="531"/>
      <c r="E46" s="531"/>
      <c r="F46" s="531"/>
      <c r="G46" s="531"/>
      <c r="H46" s="531"/>
      <c r="I46" s="532"/>
      <c r="J46" s="272"/>
    </row>
  </sheetData>
  <mergeCells count="10">
    <mergeCell ref="A45:J45"/>
    <mergeCell ref="A46:I46"/>
    <mergeCell ref="A3:J3"/>
    <mergeCell ref="A4:G4"/>
    <mergeCell ref="A5:B6"/>
    <mergeCell ref="J5:J6"/>
    <mergeCell ref="D5:D6"/>
    <mergeCell ref="I5:I6"/>
    <mergeCell ref="E5:G5"/>
    <mergeCell ref="H5:H6"/>
  </mergeCells>
  <printOptions/>
  <pageMargins left="1.19" right="0.75" top="0.41" bottom="0.25" header="0.23" footer="0.06"/>
  <pageSetup horizontalDpi="180" verticalDpi="180" orientation="portrait" paperSize="9" scale="55" r:id="rId1"/>
</worksheet>
</file>

<file path=xl/worksheets/sheet13.xml><?xml version="1.0" encoding="utf-8"?>
<worksheet xmlns="http://schemas.openxmlformats.org/spreadsheetml/2006/main" xmlns:r="http://schemas.openxmlformats.org/officeDocument/2006/relationships">
  <sheetPr codeName="Sheet16"/>
  <dimension ref="A1:F8"/>
  <sheetViews>
    <sheetView view="pageBreakPreview" zoomScale="60" workbookViewId="0" topLeftCell="A1">
      <selection activeCell="D8" sqref="D8"/>
    </sheetView>
  </sheetViews>
  <sheetFormatPr defaultColWidth="9.00390625" defaultRowHeight="12.75"/>
  <cols>
    <col min="1" max="1" width="5.50390625" style="0" customWidth="1"/>
    <col min="2" max="2" width="29.625" style="0" customWidth="1"/>
    <col min="3" max="3" width="24.75390625" style="0" customWidth="1"/>
    <col min="4" max="4" width="20.50390625" style="0" customWidth="1"/>
    <col min="5" max="5" width="20.625" style="0" customWidth="1"/>
  </cols>
  <sheetData>
    <row r="1" spans="1:3" ht="23.25" customHeight="1">
      <c r="A1" s="539" t="s">
        <v>194</v>
      </c>
      <c r="B1" s="539"/>
      <c r="C1" s="263" t="s">
        <v>131</v>
      </c>
    </row>
    <row r="2" spans="1:3" ht="23.25" customHeight="1">
      <c r="A2" s="257"/>
      <c r="B2" s="257"/>
      <c r="C2" s="263"/>
    </row>
    <row r="3" spans="1:4" ht="46.5" customHeight="1">
      <c r="A3" s="264"/>
      <c r="B3" s="264"/>
      <c r="C3" s="260" t="s">
        <v>198</v>
      </c>
      <c r="D3" s="260" t="s">
        <v>205</v>
      </c>
    </row>
    <row r="4" spans="1:6" ht="44.25" customHeight="1">
      <c r="A4" s="265" t="s">
        <v>126</v>
      </c>
      <c r="B4" s="267" t="s">
        <v>189</v>
      </c>
      <c r="C4" s="261">
        <f>28211+28211*0.1</f>
        <v>31032.1</v>
      </c>
      <c r="D4" s="261">
        <f>31032.1*1.1</f>
        <v>34135.31</v>
      </c>
      <c r="E4" s="261"/>
      <c r="F4" s="254"/>
    </row>
    <row r="5" spans="1:4" ht="54" customHeight="1">
      <c r="A5" s="265" t="s">
        <v>127</v>
      </c>
      <c r="B5" s="258" t="s">
        <v>196</v>
      </c>
      <c r="C5" s="261">
        <f>C4*70/100</f>
        <v>21722.47</v>
      </c>
      <c r="D5" s="261">
        <f>D4*70/100</f>
        <v>23894.716999999997</v>
      </c>
    </row>
    <row r="6" spans="1:4" ht="32.25" customHeight="1">
      <c r="A6" s="264"/>
      <c r="B6" s="259">
        <v>0.925</v>
      </c>
      <c r="C6" s="262">
        <f>C5*92.5/100</f>
        <v>20093.284750000003</v>
      </c>
      <c r="D6" s="262">
        <f>D5*92.5/100</f>
        <v>22102.613224999997</v>
      </c>
    </row>
    <row r="7" spans="1:4" ht="30.75" customHeight="1">
      <c r="A7" s="264"/>
      <c r="B7" s="259">
        <v>0.075</v>
      </c>
      <c r="C7" s="262">
        <f>C5*7.5/100</f>
        <v>1629.1852500000002</v>
      </c>
      <c r="D7" s="262">
        <f>D5*7.5/100</f>
        <v>1792.1037749999998</v>
      </c>
    </row>
    <row r="8" spans="1:4" ht="54.75" customHeight="1">
      <c r="A8" s="266" t="s">
        <v>129</v>
      </c>
      <c r="B8" s="258" t="s">
        <v>197</v>
      </c>
      <c r="C8" s="261">
        <f>C4*30/100</f>
        <v>9309.63</v>
      </c>
      <c r="D8" s="261">
        <f>D4*30/100</f>
        <v>10240.592999999999</v>
      </c>
    </row>
  </sheetData>
  <mergeCells count="1">
    <mergeCell ref="A1:B1"/>
  </mergeCells>
  <printOptions/>
  <pageMargins left="0.75" right="0.75" top="1" bottom="1" header="0.5" footer="0.5"/>
  <pageSetup horizontalDpi="180" verticalDpi="180" orientation="portrait" paperSize="9" scale="105" r:id="rId1"/>
</worksheet>
</file>

<file path=xl/worksheets/sheet2.xml><?xml version="1.0" encoding="utf-8"?>
<worksheet xmlns="http://schemas.openxmlformats.org/spreadsheetml/2006/main" xmlns:r="http://schemas.openxmlformats.org/officeDocument/2006/relationships">
  <sheetPr codeName="Sheet2"/>
  <dimension ref="A1:AD217"/>
  <sheetViews>
    <sheetView view="pageBreakPreview" zoomScale="75" zoomScaleNormal="75" zoomScaleSheetLayoutView="75" workbookViewId="0" topLeftCell="A1">
      <selection activeCell="I7" sqref="I7"/>
    </sheetView>
  </sheetViews>
  <sheetFormatPr defaultColWidth="9.00390625" defaultRowHeight="12.75"/>
  <cols>
    <col min="1" max="1" width="4.625" style="3" customWidth="1"/>
    <col min="2" max="2" width="22.125" style="3" customWidth="1"/>
    <col min="3" max="3" width="15.375" style="3" customWidth="1"/>
    <col min="4" max="4" width="14.125" style="3" customWidth="1"/>
    <col min="5" max="5" width="12.875" style="3" customWidth="1"/>
    <col min="6" max="6" width="14.875" style="3" customWidth="1"/>
    <col min="7" max="7" width="10.375" style="3" customWidth="1"/>
    <col min="8" max="8" width="9.625" style="3" customWidth="1"/>
    <col min="9" max="9" width="12.625" style="3" customWidth="1"/>
    <col min="10" max="11" width="12.375" style="3" customWidth="1"/>
    <col min="12" max="12" width="13.125" style="3" customWidth="1"/>
    <col min="13" max="13" width="16.125" style="3" customWidth="1"/>
    <col min="14" max="14" width="14.25390625" style="3" customWidth="1"/>
    <col min="15" max="16384" width="9.00390625" style="3" customWidth="1"/>
  </cols>
  <sheetData>
    <row r="1" spans="7:8" ht="12.75">
      <c r="G1" s="327"/>
      <c r="H1" s="326"/>
    </row>
    <row r="2" spans="1:4" ht="24" customHeight="1">
      <c r="A2" s="453" t="s">
        <v>205</v>
      </c>
      <c r="B2" s="453"/>
      <c r="C2" s="453"/>
      <c r="D2" s="453"/>
    </row>
    <row r="3" spans="1:12" ht="61.5" customHeight="1">
      <c r="A3" s="460" t="s">
        <v>256</v>
      </c>
      <c r="B3" s="460"/>
      <c r="C3" s="460"/>
      <c r="D3" s="460"/>
      <c r="E3" s="16"/>
      <c r="G3" s="22"/>
      <c r="H3" s="22"/>
      <c r="I3" s="22"/>
      <c r="J3" s="22"/>
      <c r="K3" s="22"/>
      <c r="L3" s="22"/>
    </row>
    <row r="4" spans="1:12" ht="24" customHeight="1">
      <c r="A4" s="461" t="s">
        <v>69</v>
      </c>
      <c r="B4" s="461"/>
      <c r="C4" s="461"/>
      <c r="D4" s="461"/>
      <c r="E4" s="16"/>
      <c r="G4" s="22"/>
      <c r="H4" s="22"/>
      <c r="I4" s="22"/>
      <c r="J4" s="22"/>
      <c r="K4" s="22"/>
      <c r="L4" s="22"/>
    </row>
    <row r="5" spans="1:12" ht="30" customHeight="1">
      <c r="A5" s="454" t="s">
        <v>161</v>
      </c>
      <c r="B5" s="454"/>
      <c r="C5" s="454"/>
      <c r="D5" s="454"/>
      <c r="E5" s="16"/>
      <c r="G5" s="22"/>
      <c r="H5" s="22"/>
      <c r="I5" s="22"/>
      <c r="J5" s="22"/>
      <c r="K5" s="22"/>
      <c r="L5" s="22"/>
    </row>
    <row r="6" spans="1:12" ht="12.75" customHeight="1">
      <c r="A6" s="119"/>
      <c r="B6" s="119"/>
      <c r="C6" s="119"/>
      <c r="D6" s="119"/>
      <c r="E6" s="119"/>
      <c r="G6" s="22"/>
      <c r="H6" s="22"/>
      <c r="I6" s="22"/>
      <c r="J6" s="22"/>
      <c r="K6" s="22"/>
      <c r="L6" s="22"/>
    </row>
    <row r="7" spans="1:12" ht="34.5" customHeight="1">
      <c r="A7" s="455" t="s">
        <v>53</v>
      </c>
      <c r="B7" s="457" t="s">
        <v>0</v>
      </c>
      <c r="C7" s="123" t="s">
        <v>159</v>
      </c>
      <c r="D7" s="125" t="s">
        <v>44</v>
      </c>
      <c r="E7" s="119"/>
      <c r="G7" s="22"/>
      <c r="H7" s="22"/>
      <c r="I7" s="22"/>
      <c r="J7" s="22"/>
      <c r="K7" s="22"/>
      <c r="L7" s="22"/>
    </row>
    <row r="8" spans="1:12" ht="15.75">
      <c r="A8" s="456"/>
      <c r="B8" s="458"/>
      <c r="C8" s="124" t="s">
        <v>160</v>
      </c>
      <c r="D8" s="126"/>
      <c r="E8" s="120"/>
      <c r="F8" s="23" t="s">
        <v>4</v>
      </c>
      <c r="G8" s="22"/>
      <c r="H8" s="22"/>
      <c r="I8" s="22"/>
      <c r="J8" s="22"/>
      <c r="K8" s="22"/>
      <c r="L8" s="22"/>
    </row>
    <row r="9" spans="1:12" ht="24.75" customHeight="1">
      <c r="A9" s="33">
        <v>1</v>
      </c>
      <c r="B9" s="19" t="s">
        <v>2</v>
      </c>
      <c r="C9" s="35">
        <v>435.03</v>
      </c>
      <c r="D9" s="36">
        <f aca="true" t="shared" si="0" ref="D9:D25">C9/$C$26*100</f>
        <v>8.51512357821923</v>
      </c>
      <c r="E9" s="24"/>
      <c r="F9" s="22"/>
      <c r="G9" s="22"/>
      <c r="H9" s="22"/>
      <c r="I9" s="22"/>
      <c r="J9" s="22"/>
      <c r="K9" s="22"/>
      <c r="L9" s="22"/>
    </row>
    <row r="10" spans="1:12" ht="24.75" customHeight="1">
      <c r="A10" s="33">
        <v>2</v>
      </c>
      <c r="B10" s="19" t="s">
        <v>3</v>
      </c>
      <c r="C10" s="35">
        <v>421.26</v>
      </c>
      <c r="D10" s="36">
        <f t="shared" si="0"/>
        <v>8.245594461440895</v>
      </c>
      <c r="E10" s="24"/>
      <c r="F10" s="22"/>
      <c r="G10" s="22"/>
      <c r="H10" s="22"/>
      <c r="I10" s="22"/>
      <c r="J10" s="22"/>
      <c r="K10" s="22"/>
      <c r="L10" s="22"/>
    </row>
    <row r="11" spans="1:12" ht="24.75" customHeight="1">
      <c r="A11" s="33">
        <v>3</v>
      </c>
      <c r="B11" s="19" t="s">
        <v>143</v>
      </c>
      <c r="C11" s="35">
        <v>116.38</v>
      </c>
      <c r="D11" s="36">
        <f t="shared" si="0"/>
        <v>2.27798101747731</v>
      </c>
      <c r="E11" s="24"/>
      <c r="F11" s="22"/>
      <c r="G11" s="22"/>
      <c r="H11" s="22"/>
      <c r="I11" s="22"/>
      <c r="J11" s="22"/>
      <c r="K11" s="22"/>
      <c r="L11" s="22"/>
    </row>
    <row r="12" spans="1:12" ht="24.75" customHeight="1">
      <c r="A12" s="33">
        <v>4</v>
      </c>
      <c r="B12" s="19" t="s">
        <v>5</v>
      </c>
      <c r="C12" s="35">
        <v>7.95</v>
      </c>
      <c r="D12" s="36">
        <f t="shared" si="0"/>
        <v>0.15561049225764403</v>
      </c>
      <c r="E12" s="24"/>
      <c r="F12" s="22"/>
      <c r="G12" s="22"/>
      <c r="H12" s="22"/>
      <c r="I12" s="22"/>
      <c r="J12" s="22"/>
      <c r="K12" s="22"/>
      <c r="L12" s="22"/>
    </row>
    <row r="13" spans="1:12" ht="24.75" customHeight="1">
      <c r="A13" s="33">
        <v>5</v>
      </c>
      <c r="B13" s="19" t="s">
        <v>6</v>
      </c>
      <c r="C13" s="35">
        <v>266.97</v>
      </c>
      <c r="D13" s="36">
        <f t="shared" si="0"/>
        <v>5.2255764928331105</v>
      </c>
      <c r="E13" s="24"/>
      <c r="F13" s="22"/>
      <c r="G13" s="22"/>
      <c r="H13" s="22"/>
      <c r="I13" s="22"/>
      <c r="J13" s="22"/>
      <c r="K13" s="22"/>
      <c r="L13" s="22"/>
    </row>
    <row r="14" spans="1:12" ht="24.75" customHeight="1">
      <c r="A14" s="33">
        <v>6</v>
      </c>
      <c r="B14" s="19" t="s">
        <v>7</v>
      </c>
      <c r="C14" s="35">
        <v>100.37</v>
      </c>
      <c r="D14" s="36">
        <f t="shared" si="0"/>
        <v>1.964606931811287</v>
      </c>
      <c r="E14" s="24"/>
      <c r="F14" s="22"/>
      <c r="G14" s="22"/>
      <c r="H14" s="22"/>
      <c r="I14" s="22"/>
      <c r="J14" s="22"/>
      <c r="K14" s="22"/>
      <c r="L14" s="22"/>
    </row>
    <row r="15" spans="1:12" ht="24.75" customHeight="1">
      <c r="A15" s="33">
        <v>7</v>
      </c>
      <c r="B15" s="19" t="s">
        <v>144</v>
      </c>
      <c r="C15" s="35">
        <v>142.27</v>
      </c>
      <c r="D15" s="36">
        <f t="shared" si="0"/>
        <v>2.784742733772958</v>
      </c>
      <c r="E15" s="24"/>
      <c r="F15" s="22"/>
      <c r="G15" s="22"/>
      <c r="H15" s="22"/>
      <c r="I15" s="22"/>
      <c r="J15" s="22"/>
      <c r="K15" s="22"/>
      <c r="L15" s="22"/>
    </row>
    <row r="16" spans="1:12" ht="24.75" customHeight="1">
      <c r="A16" s="33">
        <v>8</v>
      </c>
      <c r="B16" s="19" t="s">
        <v>8</v>
      </c>
      <c r="C16" s="35">
        <v>292.99</v>
      </c>
      <c r="D16" s="36">
        <f t="shared" si="0"/>
        <v>5.7348827832159905</v>
      </c>
      <c r="E16" s="24"/>
      <c r="F16" s="22"/>
      <c r="G16" s="22"/>
      <c r="H16" s="22"/>
      <c r="I16" s="22"/>
      <c r="J16" s="22"/>
      <c r="K16" s="22"/>
      <c r="L16" s="22"/>
    </row>
    <row r="17" spans="1:12" ht="24.75" customHeight="1">
      <c r="A17" s="33">
        <v>9</v>
      </c>
      <c r="B17" s="19" t="s">
        <v>9</v>
      </c>
      <c r="C17" s="35">
        <v>213.47</v>
      </c>
      <c r="D17" s="36">
        <f t="shared" si="0"/>
        <v>4.1783863877030525</v>
      </c>
      <c r="E17" s="24"/>
      <c r="F17" s="22"/>
      <c r="G17" s="22"/>
      <c r="H17" s="279"/>
      <c r="I17" s="22"/>
      <c r="J17" s="22"/>
      <c r="K17" s="22"/>
      <c r="L17" s="22"/>
    </row>
    <row r="18" spans="1:12" ht="24.75" customHeight="1">
      <c r="A18" s="33">
        <v>10</v>
      </c>
      <c r="B18" s="19" t="s">
        <v>10</v>
      </c>
      <c r="C18" s="35">
        <v>300.16</v>
      </c>
      <c r="D18" s="36">
        <f t="shared" si="0"/>
        <v>5.875225830950243</v>
      </c>
      <c r="E18" s="24"/>
      <c r="F18" s="22"/>
      <c r="G18" s="22"/>
      <c r="H18" s="279"/>
      <c r="I18" s="22"/>
      <c r="J18" s="22"/>
      <c r="K18" s="22"/>
      <c r="L18" s="22"/>
    </row>
    <row r="19" spans="1:12" ht="24.75" customHeight="1">
      <c r="A19" s="33">
        <v>11</v>
      </c>
      <c r="B19" s="19" t="s">
        <v>11</v>
      </c>
      <c r="C19" s="35">
        <v>504.12</v>
      </c>
      <c r="D19" s="36">
        <f t="shared" si="0"/>
        <v>9.86746683734887</v>
      </c>
      <c r="E19" s="24"/>
      <c r="F19" s="22"/>
      <c r="G19" s="22"/>
      <c r="H19" s="280"/>
      <c r="I19" s="22"/>
      <c r="J19" s="22"/>
      <c r="K19" s="22"/>
      <c r="L19" s="22"/>
    </row>
    <row r="20" spans="1:12" ht="24.75" customHeight="1">
      <c r="A20" s="33">
        <v>12</v>
      </c>
      <c r="B20" s="19" t="s">
        <v>12</v>
      </c>
      <c r="C20" s="35">
        <v>219.45</v>
      </c>
      <c r="D20" s="36">
        <f t="shared" si="0"/>
        <v>4.2954367957157205</v>
      </c>
      <c r="E20" s="24"/>
      <c r="F20" s="22"/>
      <c r="G20" s="22"/>
      <c r="H20" s="22"/>
      <c r="I20" s="22"/>
      <c r="J20" s="22"/>
      <c r="K20" s="22"/>
      <c r="L20" s="22"/>
    </row>
    <row r="21" spans="1:12" ht="24.75" customHeight="1">
      <c r="A21" s="33">
        <v>13</v>
      </c>
      <c r="B21" s="19" t="s">
        <v>13</v>
      </c>
      <c r="C21" s="35">
        <v>135.51</v>
      </c>
      <c r="D21" s="36">
        <f t="shared" si="0"/>
        <v>2.652424881236898</v>
      </c>
      <c r="E21" s="24"/>
      <c r="F21" s="22"/>
      <c r="G21" s="22"/>
      <c r="H21" s="22"/>
      <c r="I21" s="22"/>
      <c r="J21" s="22"/>
      <c r="K21" s="22"/>
      <c r="L21" s="22"/>
    </row>
    <row r="22" spans="1:12" ht="24.75" customHeight="1">
      <c r="A22" s="33">
        <v>14</v>
      </c>
      <c r="B22" s="19" t="s">
        <v>14</v>
      </c>
      <c r="C22" s="35">
        <v>257.66</v>
      </c>
      <c r="D22" s="36">
        <f t="shared" si="0"/>
        <v>5.043345840893656</v>
      </c>
      <c r="E22" s="24"/>
      <c r="F22" s="22"/>
      <c r="G22" s="22"/>
      <c r="H22" s="22"/>
      <c r="I22" s="22"/>
      <c r="J22" s="22"/>
      <c r="K22" s="22"/>
      <c r="L22" s="22"/>
    </row>
    <row r="23" spans="1:12" ht="24.75" customHeight="1">
      <c r="A23" s="33">
        <v>15</v>
      </c>
      <c r="B23" s="19" t="s">
        <v>15</v>
      </c>
      <c r="C23" s="35">
        <v>411.99</v>
      </c>
      <c r="D23" s="36">
        <f t="shared" si="0"/>
        <v>8.064146755374436</v>
      </c>
      <c r="E23" s="24"/>
      <c r="F23" s="22"/>
      <c r="G23" s="22"/>
      <c r="H23" s="22"/>
      <c r="I23" s="22"/>
      <c r="J23" s="22"/>
      <c r="K23" s="22"/>
      <c r="L23" s="22"/>
    </row>
    <row r="24" spans="1:12" ht="24.75" customHeight="1">
      <c r="A24" s="33">
        <v>16</v>
      </c>
      <c r="B24" s="19" t="s">
        <v>16</v>
      </c>
      <c r="C24" s="35">
        <v>840.21</v>
      </c>
      <c r="D24" s="36">
        <f t="shared" si="0"/>
        <v>16.445973798716366</v>
      </c>
      <c r="E24" s="24"/>
      <c r="F24" s="22"/>
      <c r="G24" s="22"/>
      <c r="H24" s="22"/>
      <c r="I24" s="22"/>
      <c r="J24" s="22"/>
      <c r="K24" s="22"/>
      <c r="L24" s="22"/>
    </row>
    <row r="25" spans="1:12" ht="24.75" customHeight="1">
      <c r="A25" s="33">
        <v>17</v>
      </c>
      <c r="B25" s="19" t="s">
        <v>17</v>
      </c>
      <c r="C25" s="35">
        <v>443.12</v>
      </c>
      <c r="D25" s="36">
        <f t="shared" si="0"/>
        <v>8.673474381032355</v>
      </c>
      <c r="E25" s="24"/>
      <c r="F25" s="22"/>
      <c r="G25" s="22"/>
      <c r="H25" s="22"/>
      <c r="I25" s="22"/>
      <c r="J25" s="22"/>
      <c r="K25" s="22"/>
      <c r="L25" s="22"/>
    </row>
    <row r="26" spans="1:12" ht="24.75" customHeight="1">
      <c r="A26" s="21"/>
      <c r="B26" s="25" t="s">
        <v>18</v>
      </c>
      <c r="C26" s="45">
        <f>SUM(C9:C25)</f>
        <v>5108.909999999999</v>
      </c>
      <c r="D26" s="45">
        <f>SUM(D9:D25)</f>
        <v>100.00000000000001</v>
      </c>
      <c r="E26" s="118"/>
      <c r="F26" s="22"/>
      <c r="G26" s="22"/>
      <c r="H26" s="22"/>
      <c r="I26" s="22"/>
      <c r="J26" s="22"/>
      <c r="K26" s="22"/>
      <c r="L26" s="22"/>
    </row>
    <row r="27" spans="1:12" ht="24.75" customHeight="1">
      <c r="A27" s="37"/>
      <c r="B27" s="127"/>
      <c r="C27" s="84"/>
      <c r="D27" s="84"/>
      <c r="E27" s="118"/>
      <c r="F27" s="22"/>
      <c r="G27" s="22"/>
      <c r="H27" s="22"/>
      <c r="I27" s="22"/>
      <c r="J27" s="22"/>
      <c r="K27" s="22"/>
      <c r="L27" s="22"/>
    </row>
    <row r="28" spans="2:12" ht="24.75" customHeight="1">
      <c r="B28" s="141"/>
      <c r="C28" s="451" t="s">
        <v>205</v>
      </c>
      <c r="D28" s="451"/>
      <c r="E28" s="451"/>
      <c r="F28" s="451"/>
      <c r="G28" s="141"/>
      <c r="H28" s="301"/>
      <c r="I28" s="22"/>
      <c r="J28" s="22"/>
      <c r="K28" s="22"/>
      <c r="L28" s="22"/>
    </row>
    <row r="29" spans="1:12" ht="15.75">
      <c r="A29" s="435" t="s">
        <v>152</v>
      </c>
      <c r="B29" s="435"/>
      <c r="C29" s="435"/>
      <c r="D29" s="435"/>
      <c r="E29" s="435"/>
      <c r="F29" s="435"/>
      <c r="G29" s="435"/>
      <c r="H29" s="301"/>
      <c r="I29" s="22"/>
      <c r="J29" s="22"/>
      <c r="K29" s="22"/>
      <c r="L29" s="22"/>
    </row>
    <row r="30" spans="1:12" ht="39" customHeight="1">
      <c r="A30" s="436" t="s">
        <v>252</v>
      </c>
      <c r="B30" s="436"/>
      <c r="C30" s="436"/>
      <c r="D30" s="436"/>
      <c r="E30" s="436"/>
      <c r="F30" s="436"/>
      <c r="G30" s="436"/>
      <c r="H30" s="22"/>
      <c r="I30" s="22"/>
      <c r="J30" s="22"/>
      <c r="K30" s="22"/>
      <c r="L30" s="22"/>
    </row>
    <row r="31" spans="1:12" ht="15.75" customHeight="1">
      <c r="A31" s="172"/>
      <c r="B31" s="172"/>
      <c r="C31" s="172"/>
      <c r="D31" s="172"/>
      <c r="E31" s="172"/>
      <c r="F31" s="238" t="s">
        <v>174</v>
      </c>
      <c r="G31" s="172"/>
      <c r="H31" s="22"/>
      <c r="I31" s="22"/>
      <c r="J31" s="22"/>
      <c r="K31" s="22"/>
      <c r="L31" s="22"/>
    </row>
    <row r="32" spans="1:30" ht="33.75" customHeight="1">
      <c r="A32" s="169" t="s">
        <v>53</v>
      </c>
      <c r="B32" s="170" t="s">
        <v>0</v>
      </c>
      <c r="C32" s="167" t="s">
        <v>105</v>
      </c>
      <c r="D32" s="167" t="s">
        <v>153</v>
      </c>
      <c r="E32" s="167" t="s">
        <v>247</v>
      </c>
      <c r="F32" s="168" t="s">
        <v>251</v>
      </c>
      <c r="G32" s="171"/>
      <c r="H32" s="329"/>
      <c r="I32" s="329"/>
      <c r="J32" s="329"/>
      <c r="K32" s="48"/>
      <c r="L32" s="48"/>
      <c r="M32" s="15"/>
      <c r="N32" s="15"/>
      <c r="O32" s="15"/>
      <c r="P32" s="15"/>
      <c r="Q32" s="15"/>
      <c r="R32" s="15"/>
      <c r="S32" s="15"/>
      <c r="T32" s="15"/>
      <c r="U32" s="15"/>
      <c r="V32" s="15"/>
      <c r="W32" s="15"/>
      <c r="X32" s="15"/>
      <c r="Y32" s="15"/>
      <c r="Z32" s="15"/>
      <c r="AA32" s="15"/>
      <c r="AB32" s="15"/>
      <c r="AC32" s="15"/>
      <c r="AD32" s="15"/>
    </row>
    <row r="33" spans="1:12" ht="15">
      <c r="A33" s="7"/>
      <c r="B33" s="160">
        <v>1</v>
      </c>
      <c r="C33" s="4">
        <v>2</v>
      </c>
      <c r="D33" s="159">
        <v>3</v>
      </c>
      <c r="E33" s="268">
        <v>4</v>
      </c>
      <c r="F33" s="268">
        <v>5</v>
      </c>
      <c r="G33" s="22" t="s">
        <v>4</v>
      </c>
      <c r="H33" s="22"/>
      <c r="I33" s="22"/>
      <c r="J33" s="22"/>
      <c r="K33" s="22"/>
      <c r="L33" s="22"/>
    </row>
    <row r="34" spans="1:12" ht="27.75" customHeight="1">
      <c r="A34" s="2">
        <v>1</v>
      </c>
      <c r="B34" s="11" t="s">
        <v>190</v>
      </c>
      <c r="C34" s="163">
        <v>18621</v>
      </c>
      <c r="D34" s="176">
        <v>19541</v>
      </c>
      <c r="E34" s="176">
        <v>21848</v>
      </c>
      <c r="F34" s="157">
        <f aca="true" t="shared" si="1" ref="F34:F51">AVERAGE(C34,D34,E34)</f>
        <v>20003.333333333332</v>
      </c>
      <c r="G34" s="166"/>
      <c r="H34" s="22"/>
      <c r="I34" s="22"/>
      <c r="J34" s="22"/>
      <c r="K34" s="22"/>
      <c r="L34" s="22"/>
    </row>
    <row r="35" spans="1:12" ht="27.75" customHeight="1">
      <c r="A35" s="2">
        <v>2</v>
      </c>
      <c r="B35" s="11" t="s">
        <v>54</v>
      </c>
      <c r="C35" s="163">
        <v>6181</v>
      </c>
      <c r="D35" s="176">
        <v>6290</v>
      </c>
      <c r="E35" s="176">
        <v>7000</v>
      </c>
      <c r="F35" s="157">
        <f t="shared" si="1"/>
        <v>6490.333333333333</v>
      </c>
      <c r="G35" s="166" t="s">
        <v>19</v>
      </c>
      <c r="H35" s="22"/>
      <c r="I35" s="22"/>
      <c r="J35" s="22"/>
      <c r="K35" s="22"/>
      <c r="L35" s="22"/>
    </row>
    <row r="36" spans="1:12" ht="27.75" customHeight="1">
      <c r="A36" s="2">
        <v>3</v>
      </c>
      <c r="B36" s="11" t="s">
        <v>147</v>
      </c>
      <c r="C36" s="163">
        <v>12527</v>
      </c>
      <c r="D36" s="176">
        <v>12844</v>
      </c>
      <c r="E36" s="176">
        <v>15605</v>
      </c>
      <c r="F36" s="157">
        <f t="shared" si="1"/>
        <v>13658.666666666666</v>
      </c>
      <c r="G36" s="166" t="s">
        <v>19</v>
      </c>
      <c r="H36" s="22"/>
      <c r="I36" s="22"/>
      <c r="J36" s="22"/>
      <c r="K36" s="22"/>
      <c r="L36" s="22"/>
    </row>
    <row r="37" spans="1:12" ht="27.75" customHeight="1">
      <c r="A37" s="2">
        <v>4</v>
      </c>
      <c r="B37" s="11" t="s">
        <v>5</v>
      </c>
      <c r="C37" s="163">
        <v>43998</v>
      </c>
      <c r="D37" s="176">
        <v>50701</v>
      </c>
      <c r="E37" s="176">
        <v>57458</v>
      </c>
      <c r="F37" s="157">
        <f t="shared" si="1"/>
        <v>50719</v>
      </c>
      <c r="G37" s="14"/>
      <c r="H37" s="22"/>
      <c r="I37" s="22"/>
      <c r="J37" s="22"/>
      <c r="K37" s="22"/>
      <c r="L37" s="22"/>
    </row>
    <row r="38" spans="1:12" ht="27.75" customHeight="1">
      <c r="A38" s="2">
        <v>5</v>
      </c>
      <c r="B38" s="11" t="s">
        <v>6</v>
      </c>
      <c r="C38" s="163">
        <v>19528</v>
      </c>
      <c r="D38" s="176">
        <v>21992</v>
      </c>
      <c r="E38" s="7">
        <v>26160</v>
      </c>
      <c r="F38" s="157">
        <f t="shared" si="1"/>
        <v>22560</v>
      </c>
      <c r="G38" s="14"/>
      <c r="H38" s="22"/>
      <c r="I38" s="22"/>
      <c r="J38" s="22"/>
      <c r="K38" s="22"/>
      <c r="L38" s="22"/>
    </row>
    <row r="39" spans="1:12" ht="27.75" customHeight="1">
      <c r="A39" s="2">
        <v>6</v>
      </c>
      <c r="B39" s="11" t="s">
        <v>7</v>
      </c>
      <c r="C39" s="163">
        <v>24070</v>
      </c>
      <c r="D39" s="176">
        <v>25422</v>
      </c>
      <c r="E39" s="176">
        <v>28297</v>
      </c>
      <c r="F39" s="157">
        <f t="shared" si="1"/>
        <v>25929.666666666668</v>
      </c>
      <c r="G39" s="14"/>
      <c r="H39" s="22"/>
      <c r="I39" s="22"/>
      <c r="J39" s="22"/>
      <c r="K39" s="22"/>
      <c r="L39" s="22"/>
    </row>
    <row r="40" spans="1:12" ht="27.75" customHeight="1">
      <c r="A40" s="2">
        <v>7</v>
      </c>
      <c r="B40" s="11" t="s">
        <v>150</v>
      </c>
      <c r="C40" s="163">
        <v>11095</v>
      </c>
      <c r="D40" s="176">
        <v>11662</v>
      </c>
      <c r="E40" s="176">
        <v>12960</v>
      </c>
      <c r="F40" s="157">
        <f t="shared" si="1"/>
        <v>11905.666666666666</v>
      </c>
      <c r="G40" s="14" t="s">
        <v>19</v>
      </c>
      <c r="H40" s="22"/>
      <c r="I40" s="22"/>
      <c r="J40" s="22"/>
      <c r="K40" s="22"/>
      <c r="L40" s="22"/>
    </row>
    <row r="41" spans="1:12" ht="27.75" customHeight="1">
      <c r="A41" s="2">
        <v>8</v>
      </c>
      <c r="B41" s="11" t="s">
        <v>8</v>
      </c>
      <c r="C41" s="163">
        <v>18878</v>
      </c>
      <c r="D41" s="176">
        <v>20043</v>
      </c>
      <c r="E41" s="176">
        <v>21513</v>
      </c>
      <c r="F41" s="157">
        <f t="shared" si="1"/>
        <v>20144.666666666668</v>
      </c>
      <c r="G41" s="14"/>
      <c r="H41" s="22"/>
      <c r="I41" s="22"/>
      <c r="J41" s="22"/>
      <c r="K41" s="22"/>
      <c r="L41" s="22"/>
    </row>
    <row r="42" spans="1:12" ht="27.75" customHeight="1">
      <c r="A42" s="2">
        <v>9</v>
      </c>
      <c r="B42" s="11" t="s">
        <v>9</v>
      </c>
      <c r="C42" s="163">
        <v>22103</v>
      </c>
      <c r="D42" s="176">
        <v>24027</v>
      </c>
      <c r="E42" s="176">
        <v>27178</v>
      </c>
      <c r="F42" s="157">
        <f t="shared" si="1"/>
        <v>24436</v>
      </c>
      <c r="G42" s="14"/>
      <c r="H42" s="22"/>
      <c r="I42" s="22"/>
      <c r="J42" s="22"/>
      <c r="K42" s="22"/>
      <c r="L42" s="22"/>
    </row>
    <row r="43" spans="1:12" ht="27.75" customHeight="1">
      <c r="A43" s="2">
        <v>10</v>
      </c>
      <c r="B43" s="11" t="s">
        <v>55</v>
      </c>
      <c r="C43" s="163">
        <v>12519</v>
      </c>
      <c r="D43" s="176">
        <v>12204</v>
      </c>
      <c r="E43" s="176">
        <v>14590</v>
      </c>
      <c r="F43" s="157">
        <f t="shared" si="1"/>
        <v>13104.333333333334</v>
      </c>
      <c r="G43" s="14" t="s">
        <v>19</v>
      </c>
      <c r="H43" s="22"/>
      <c r="I43" s="22"/>
      <c r="J43" s="22"/>
      <c r="K43" s="22"/>
      <c r="L43" s="22"/>
    </row>
    <row r="44" spans="1:12" ht="27.75" customHeight="1">
      <c r="A44" s="2">
        <v>11</v>
      </c>
      <c r="B44" s="11" t="s">
        <v>56</v>
      </c>
      <c r="C44" s="163">
        <v>25003</v>
      </c>
      <c r="D44" s="176">
        <v>26412</v>
      </c>
      <c r="E44" s="176">
        <v>29231</v>
      </c>
      <c r="F44" s="157">
        <f t="shared" si="1"/>
        <v>26882</v>
      </c>
      <c r="G44" s="14"/>
      <c r="H44" s="22"/>
      <c r="I44" s="22"/>
      <c r="J44" s="22"/>
      <c r="K44" s="22"/>
      <c r="L44" s="22"/>
    </row>
    <row r="45" spans="1:12" ht="27.75" customHeight="1">
      <c r="A45" s="2">
        <v>12</v>
      </c>
      <c r="B45" s="11" t="s">
        <v>57</v>
      </c>
      <c r="C45" s="163">
        <v>11298</v>
      </c>
      <c r="D45" s="176">
        <v>11535</v>
      </c>
      <c r="E45" s="176">
        <v>13991</v>
      </c>
      <c r="F45" s="157">
        <f t="shared" si="1"/>
        <v>12274.666666666666</v>
      </c>
      <c r="G45" s="14" t="s">
        <v>19</v>
      </c>
      <c r="H45" s="22"/>
      <c r="I45" s="22"/>
      <c r="J45" s="22"/>
      <c r="K45" s="22"/>
      <c r="L45" s="22"/>
    </row>
    <row r="46" spans="1:12" ht="27.75" customHeight="1">
      <c r="A46" s="2">
        <v>13</v>
      </c>
      <c r="B46" s="11" t="s">
        <v>13</v>
      </c>
      <c r="C46" s="163">
        <v>27890</v>
      </c>
      <c r="D46" s="176">
        <v>28369</v>
      </c>
      <c r="E46" s="176">
        <v>29974</v>
      </c>
      <c r="F46" s="157">
        <f t="shared" si="1"/>
        <v>28744.333333333332</v>
      </c>
      <c r="G46" s="14"/>
      <c r="H46" s="22"/>
      <c r="I46" s="22"/>
      <c r="J46" s="22"/>
      <c r="K46" s="22"/>
      <c r="L46" s="22"/>
    </row>
    <row r="47" spans="1:12" ht="27.75" customHeight="1">
      <c r="A47" s="2">
        <v>14</v>
      </c>
      <c r="B47" s="11" t="s">
        <v>58</v>
      </c>
      <c r="C47" s="163">
        <v>13837</v>
      </c>
      <c r="D47" s="176">
        <v>12628</v>
      </c>
      <c r="E47" s="176">
        <v>16322</v>
      </c>
      <c r="F47" s="157">
        <f t="shared" si="1"/>
        <v>14262.333333333334</v>
      </c>
      <c r="G47" s="14" t="s">
        <v>19</v>
      </c>
      <c r="H47" s="22"/>
      <c r="I47" s="22"/>
      <c r="J47" s="22"/>
      <c r="K47" s="22"/>
      <c r="L47" s="22"/>
    </row>
    <row r="48" spans="1:12" ht="27.75" customHeight="1">
      <c r="A48" s="2">
        <v>15</v>
      </c>
      <c r="B48" s="11" t="s">
        <v>15</v>
      </c>
      <c r="C48" s="163">
        <v>21534</v>
      </c>
      <c r="D48" s="176">
        <v>22516</v>
      </c>
      <c r="E48" s="176">
        <v>24694</v>
      </c>
      <c r="F48" s="157">
        <f t="shared" si="1"/>
        <v>22914.666666666668</v>
      </c>
      <c r="G48" s="14"/>
      <c r="H48" s="22"/>
      <c r="I48" s="22"/>
      <c r="J48" s="22"/>
      <c r="K48" s="22"/>
      <c r="L48" s="22"/>
    </row>
    <row r="49" spans="1:12" ht="27.75" customHeight="1">
      <c r="A49" s="140">
        <v>16</v>
      </c>
      <c r="B49" s="11" t="s">
        <v>59</v>
      </c>
      <c r="C49" s="163">
        <v>10453</v>
      </c>
      <c r="D49" s="176">
        <v>11144</v>
      </c>
      <c r="E49" s="176">
        <v>11832</v>
      </c>
      <c r="F49" s="157">
        <f t="shared" si="1"/>
        <v>11143</v>
      </c>
      <c r="G49" s="14" t="s">
        <v>19</v>
      </c>
      <c r="H49" s="22"/>
      <c r="I49" s="22"/>
      <c r="J49" s="22"/>
      <c r="K49" s="22"/>
      <c r="L49" s="22"/>
    </row>
    <row r="50" spans="1:12" ht="27.75" customHeight="1">
      <c r="A50" s="140">
        <v>17</v>
      </c>
      <c r="B50" s="11" t="s">
        <v>60</v>
      </c>
      <c r="C50" s="163">
        <v>16884</v>
      </c>
      <c r="D50" s="176">
        <v>17234</v>
      </c>
      <c r="E50" s="176">
        <v>18991</v>
      </c>
      <c r="F50" s="157">
        <f t="shared" si="1"/>
        <v>17703</v>
      </c>
      <c r="G50" s="14" t="s">
        <v>19</v>
      </c>
      <c r="H50" s="22"/>
      <c r="I50" s="22"/>
      <c r="J50" s="22"/>
      <c r="K50" s="22"/>
      <c r="L50" s="22"/>
    </row>
    <row r="51" spans="1:7" ht="33.75" customHeight="1">
      <c r="A51" s="7"/>
      <c r="B51" s="331" t="s">
        <v>20</v>
      </c>
      <c r="C51" s="332">
        <v>16448</v>
      </c>
      <c r="D51" s="333">
        <v>17263</v>
      </c>
      <c r="E51" s="333">
        <v>19245</v>
      </c>
      <c r="F51" s="334">
        <f t="shared" si="1"/>
        <v>17652</v>
      </c>
      <c r="G51" s="166"/>
    </row>
    <row r="52" spans="1:6" ht="19.5" customHeight="1">
      <c r="A52" s="161"/>
      <c r="B52" s="9"/>
      <c r="C52" s="9"/>
      <c r="D52" s="9"/>
      <c r="E52" s="9"/>
      <c r="F52" s="165">
        <v>17828.52</v>
      </c>
    </row>
    <row r="53" spans="2:12" ht="19.5" customHeight="1">
      <c r="B53" s="28" t="s">
        <v>21</v>
      </c>
      <c r="C53" s="30"/>
      <c r="D53" s="30"/>
      <c r="E53" s="30"/>
      <c r="F53" s="28"/>
      <c r="G53" s="22"/>
      <c r="H53" s="22"/>
      <c r="I53" s="22"/>
      <c r="J53" s="22"/>
      <c r="K53" s="22"/>
      <c r="L53" s="22"/>
    </row>
    <row r="54" spans="2:12" ht="19.5" customHeight="1">
      <c r="B54" s="28" t="s">
        <v>22</v>
      </c>
      <c r="C54" s="30"/>
      <c r="D54" s="30"/>
      <c r="E54" s="30"/>
      <c r="F54" s="22"/>
      <c r="G54" s="22"/>
      <c r="H54" s="22"/>
      <c r="I54" s="22"/>
      <c r="J54" s="22"/>
      <c r="K54" s="22"/>
      <c r="L54" s="22"/>
    </row>
    <row r="55" spans="2:13" ht="19.5" customHeight="1">
      <c r="B55" s="28"/>
      <c r="C55" s="30"/>
      <c r="D55" s="452" t="s">
        <v>205</v>
      </c>
      <c r="E55" s="452"/>
      <c r="F55" s="452"/>
      <c r="G55" s="452"/>
      <c r="H55" s="301"/>
      <c r="I55" s="142"/>
      <c r="J55" s="142"/>
      <c r="K55" s="142"/>
      <c r="L55" s="142"/>
      <c r="M55" s="142"/>
    </row>
    <row r="56" spans="1:12" ht="28.5" customHeight="1">
      <c r="A56" s="462" t="s">
        <v>70</v>
      </c>
      <c r="B56" s="462"/>
      <c r="C56" s="462"/>
      <c r="D56" s="462"/>
      <c r="E56" s="462"/>
      <c r="F56" s="462"/>
      <c r="G56" s="462"/>
      <c r="H56" s="22"/>
      <c r="I56" s="22"/>
      <c r="J56" s="22"/>
      <c r="K56" s="22"/>
      <c r="L56" s="22"/>
    </row>
    <row r="57" spans="1:12" s="16" customFormat="1" ht="19.5" customHeight="1">
      <c r="A57" s="445" t="s">
        <v>162</v>
      </c>
      <c r="B57" s="445"/>
      <c r="C57" s="445"/>
      <c r="D57" s="445"/>
      <c r="E57" s="445"/>
      <c r="F57" s="445"/>
      <c r="G57" s="445"/>
      <c r="H57" s="14"/>
      <c r="I57" s="14"/>
      <c r="J57" s="14"/>
      <c r="K57" s="14"/>
      <c r="L57" s="14"/>
    </row>
    <row r="58" spans="1:12" s="16" customFormat="1" ht="21" customHeight="1">
      <c r="A58" s="443" t="s">
        <v>115</v>
      </c>
      <c r="B58" s="443"/>
      <c r="C58" s="443"/>
      <c r="D58" s="443"/>
      <c r="E58" s="443"/>
      <c r="F58" s="443"/>
      <c r="G58" s="443"/>
      <c r="H58" s="14"/>
      <c r="I58" s="14"/>
      <c r="J58" s="14"/>
      <c r="K58" s="14"/>
      <c r="L58" s="14"/>
    </row>
    <row r="59" spans="1:12" s="16" customFormat="1" ht="23.25" customHeight="1">
      <c r="A59" s="444" t="s">
        <v>78</v>
      </c>
      <c r="B59" s="444"/>
      <c r="C59" s="444"/>
      <c r="D59" s="444"/>
      <c r="E59" s="444"/>
      <c r="F59" s="444"/>
      <c r="G59" s="444"/>
      <c r="H59" s="14"/>
      <c r="I59" s="14"/>
      <c r="J59" s="14"/>
      <c r="K59" s="14"/>
      <c r="L59" s="14"/>
    </row>
    <row r="60" spans="1:12" s="16" customFormat="1" ht="51" customHeight="1">
      <c r="A60" s="27" t="s">
        <v>53</v>
      </c>
      <c r="B60" s="129" t="s">
        <v>0</v>
      </c>
      <c r="C60" s="130" t="s">
        <v>255</v>
      </c>
      <c r="D60" s="130" t="s">
        <v>248</v>
      </c>
      <c r="E60" s="130" t="s">
        <v>45</v>
      </c>
      <c r="F60" s="130" t="s">
        <v>46</v>
      </c>
      <c r="G60" s="173" t="s">
        <v>1</v>
      </c>
      <c r="H60" s="14"/>
      <c r="I60" s="14"/>
      <c r="J60" s="14"/>
      <c r="K60" s="14"/>
      <c r="L60" s="14"/>
    </row>
    <row r="61" spans="1:7" s="32" customFormat="1" ht="21" customHeight="1">
      <c r="A61" s="131"/>
      <c r="B61" s="132">
        <v>1</v>
      </c>
      <c r="C61" s="133" t="s">
        <v>24</v>
      </c>
      <c r="D61" s="133" t="s">
        <v>25</v>
      </c>
      <c r="E61" s="133" t="s">
        <v>26</v>
      </c>
      <c r="F61" s="133" t="s">
        <v>27</v>
      </c>
      <c r="G61" s="134" t="s">
        <v>28</v>
      </c>
    </row>
    <row r="62" spans="1:12" s="16" customFormat="1" ht="24" customHeight="1">
      <c r="A62" s="4">
        <v>1</v>
      </c>
      <c r="B62" s="28" t="s">
        <v>130</v>
      </c>
      <c r="C62" s="34">
        <f aca="true" t="shared" si="2" ref="C62:C78">F34</f>
        <v>20003.333333333332</v>
      </c>
      <c r="D62" s="34">
        <v>0</v>
      </c>
      <c r="E62" s="35">
        <v>435.03</v>
      </c>
      <c r="F62" s="34">
        <f aca="true" t="shared" si="3" ref="F62:F78">D62*E62</f>
        <v>0</v>
      </c>
      <c r="G62" s="36">
        <f aca="true" t="shared" si="4" ref="G62:G78">F62/$F$79*100</f>
        <v>0</v>
      </c>
      <c r="H62" s="14"/>
      <c r="I62" s="14"/>
      <c r="J62" s="14"/>
      <c r="K62" s="14"/>
      <c r="L62" s="14"/>
    </row>
    <row r="63" spans="1:12" s="16" customFormat="1" ht="24" customHeight="1">
      <c r="A63" s="4">
        <v>2</v>
      </c>
      <c r="B63" s="28" t="s">
        <v>54</v>
      </c>
      <c r="C63" s="34">
        <f t="shared" si="2"/>
        <v>6490.333333333333</v>
      </c>
      <c r="D63" s="34">
        <f>$C$74-C63</f>
        <v>22254</v>
      </c>
      <c r="E63" s="35">
        <v>421.26</v>
      </c>
      <c r="F63" s="34">
        <f t="shared" si="3"/>
        <v>9374720.04</v>
      </c>
      <c r="G63" s="36">
        <f t="shared" si="4"/>
        <v>20.718674780656126</v>
      </c>
      <c r="H63" s="14"/>
      <c r="I63" s="14"/>
      <c r="J63" s="14"/>
      <c r="K63" s="14"/>
      <c r="L63" s="14"/>
    </row>
    <row r="64" spans="1:12" s="16" customFormat="1" ht="24" customHeight="1">
      <c r="A64" s="4">
        <v>3</v>
      </c>
      <c r="B64" s="28" t="s">
        <v>147</v>
      </c>
      <c r="C64" s="34">
        <f t="shared" si="2"/>
        <v>13658.666666666666</v>
      </c>
      <c r="D64" s="34">
        <f>$C$74-C64</f>
        <v>15085.666666666666</v>
      </c>
      <c r="E64" s="35">
        <v>116.38</v>
      </c>
      <c r="F64" s="34">
        <f t="shared" si="3"/>
        <v>1755669.8866666665</v>
      </c>
      <c r="G64" s="36">
        <f t="shared" si="4"/>
        <v>3.8801322331581933</v>
      </c>
      <c r="H64" s="14"/>
      <c r="I64" s="14"/>
      <c r="J64" s="14"/>
      <c r="K64" s="14"/>
      <c r="L64" s="14"/>
    </row>
    <row r="65" spans="1:12" s="16" customFormat="1" ht="24" customHeight="1">
      <c r="A65" s="4">
        <v>4</v>
      </c>
      <c r="B65" s="28" t="s">
        <v>5</v>
      </c>
      <c r="C65" s="34">
        <f t="shared" si="2"/>
        <v>50719</v>
      </c>
      <c r="D65" s="34">
        <v>0</v>
      </c>
      <c r="E65" s="35">
        <v>7.95</v>
      </c>
      <c r="F65" s="34">
        <f t="shared" si="3"/>
        <v>0</v>
      </c>
      <c r="G65" s="36">
        <f t="shared" si="4"/>
        <v>0</v>
      </c>
      <c r="H65" s="14"/>
      <c r="I65" s="14"/>
      <c r="J65" s="14"/>
      <c r="K65" s="14"/>
      <c r="L65" s="14"/>
    </row>
    <row r="66" spans="1:12" s="16" customFormat="1" ht="24" customHeight="1">
      <c r="A66" s="4">
        <v>5</v>
      </c>
      <c r="B66" s="28" t="s">
        <v>6</v>
      </c>
      <c r="C66" s="34">
        <f t="shared" si="2"/>
        <v>22560</v>
      </c>
      <c r="D66" s="34">
        <v>0</v>
      </c>
      <c r="E66" s="35">
        <v>266.97</v>
      </c>
      <c r="F66" s="34">
        <f t="shared" si="3"/>
        <v>0</v>
      </c>
      <c r="G66" s="36">
        <f t="shared" si="4"/>
        <v>0</v>
      </c>
      <c r="H66" s="14"/>
      <c r="I66" s="14"/>
      <c r="J66" s="14"/>
      <c r="K66" s="14"/>
      <c r="L66" s="14"/>
    </row>
    <row r="67" spans="1:12" s="16" customFormat="1" ht="24" customHeight="1">
      <c r="A67" s="4">
        <v>6</v>
      </c>
      <c r="B67" s="28" t="s">
        <v>7</v>
      </c>
      <c r="C67" s="34">
        <f t="shared" si="2"/>
        <v>25929.666666666668</v>
      </c>
      <c r="D67" s="34">
        <v>0</v>
      </c>
      <c r="E67" s="35">
        <v>100.37</v>
      </c>
      <c r="F67" s="34">
        <f t="shared" si="3"/>
        <v>0</v>
      </c>
      <c r="G67" s="36">
        <f t="shared" si="4"/>
        <v>0</v>
      </c>
      <c r="H67" s="14"/>
      <c r="I67" s="14"/>
      <c r="J67" s="14"/>
      <c r="K67" s="14"/>
      <c r="L67" s="14"/>
    </row>
    <row r="68" spans="1:12" s="16" customFormat="1" ht="24" customHeight="1">
      <c r="A68" s="4">
        <v>7</v>
      </c>
      <c r="B68" s="28" t="s">
        <v>148</v>
      </c>
      <c r="C68" s="34">
        <f t="shared" si="2"/>
        <v>11905.666666666666</v>
      </c>
      <c r="D68" s="34">
        <f>$C$74-C68</f>
        <v>16838.666666666664</v>
      </c>
      <c r="E68" s="35">
        <v>142.27</v>
      </c>
      <c r="F68" s="34">
        <f t="shared" si="3"/>
        <v>2395637.1066666665</v>
      </c>
      <c r="G68" s="36">
        <f t="shared" si="4"/>
        <v>5.294496890970483</v>
      </c>
      <c r="H68" s="34"/>
      <c r="I68" s="14"/>
      <c r="J68" s="14"/>
      <c r="K68" s="14"/>
      <c r="L68" s="14"/>
    </row>
    <row r="69" spans="1:12" s="16" customFormat="1" ht="24" customHeight="1">
      <c r="A69" s="4">
        <v>8</v>
      </c>
      <c r="B69" s="28" t="s">
        <v>8</v>
      </c>
      <c r="C69" s="34">
        <f t="shared" si="2"/>
        <v>20144.666666666668</v>
      </c>
      <c r="D69" s="34">
        <v>0</v>
      </c>
      <c r="E69" s="35">
        <v>292.99</v>
      </c>
      <c r="F69" s="34">
        <f t="shared" si="3"/>
        <v>0</v>
      </c>
      <c r="G69" s="36">
        <f t="shared" si="4"/>
        <v>0</v>
      </c>
      <c r="H69" s="14"/>
      <c r="I69" s="14"/>
      <c r="J69" s="14"/>
      <c r="K69" s="14"/>
      <c r="L69" s="14"/>
    </row>
    <row r="70" spans="1:12" s="16" customFormat="1" ht="24" customHeight="1">
      <c r="A70" s="4">
        <v>9</v>
      </c>
      <c r="B70" s="28" t="s">
        <v>9</v>
      </c>
      <c r="C70" s="34">
        <f t="shared" si="2"/>
        <v>24436</v>
      </c>
      <c r="D70" s="34">
        <v>0</v>
      </c>
      <c r="E70" s="35">
        <v>213.47</v>
      </c>
      <c r="F70" s="34">
        <f t="shared" si="3"/>
        <v>0</v>
      </c>
      <c r="G70" s="36">
        <f t="shared" si="4"/>
        <v>0</v>
      </c>
      <c r="H70" s="14"/>
      <c r="I70" s="14"/>
      <c r="J70" s="14"/>
      <c r="K70" s="14"/>
      <c r="L70" s="14"/>
    </row>
    <row r="71" spans="1:12" s="16" customFormat="1" ht="24" customHeight="1">
      <c r="A71" s="4">
        <v>10</v>
      </c>
      <c r="B71" s="28" t="s">
        <v>55</v>
      </c>
      <c r="C71" s="34">
        <f t="shared" si="2"/>
        <v>13104.333333333334</v>
      </c>
      <c r="D71" s="34">
        <f>$C$74-C71</f>
        <v>15639.999999999998</v>
      </c>
      <c r="E71" s="35">
        <v>300.16</v>
      </c>
      <c r="F71" s="34">
        <f t="shared" si="3"/>
        <v>4694502.399999999</v>
      </c>
      <c r="G71" s="36">
        <f t="shared" si="4"/>
        <v>10.375122464202107</v>
      </c>
      <c r="H71" s="14"/>
      <c r="I71" s="14"/>
      <c r="J71" s="14"/>
      <c r="K71" s="14"/>
      <c r="L71" s="14"/>
    </row>
    <row r="72" spans="1:12" s="16" customFormat="1" ht="24" customHeight="1">
      <c r="A72" s="4">
        <v>11</v>
      </c>
      <c r="B72" s="28" t="s">
        <v>11</v>
      </c>
      <c r="C72" s="34">
        <f t="shared" si="2"/>
        <v>26882</v>
      </c>
      <c r="D72" s="34">
        <v>0</v>
      </c>
      <c r="E72" s="35">
        <v>504.12</v>
      </c>
      <c r="F72" s="34">
        <f t="shared" si="3"/>
        <v>0</v>
      </c>
      <c r="G72" s="36">
        <f t="shared" si="4"/>
        <v>0</v>
      </c>
      <c r="H72" s="14"/>
      <c r="I72" s="14"/>
      <c r="J72" s="14"/>
      <c r="K72" s="14"/>
      <c r="L72" s="14"/>
    </row>
    <row r="73" spans="1:12" s="16" customFormat="1" ht="24" customHeight="1">
      <c r="A73" s="4">
        <v>12</v>
      </c>
      <c r="B73" s="28" t="s">
        <v>61</v>
      </c>
      <c r="C73" s="34">
        <f t="shared" si="2"/>
        <v>12274.666666666666</v>
      </c>
      <c r="D73" s="34">
        <f>$C$74-C73</f>
        <v>16469.666666666664</v>
      </c>
      <c r="E73" s="35">
        <v>219.45</v>
      </c>
      <c r="F73" s="34">
        <f t="shared" si="3"/>
        <v>3614268.349999999</v>
      </c>
      <c r="G73" s="36">
        <f t="shared" si="4"/>
        <v>7.987742587955579</v>
      </c>
      <c r="H73" s="14"/>
      <c r="I73" s="14"/>
      <c r="J73" s="14"/>
      <c r="K73" s="14"/>
      <c r="L73" s="14"/>
    </row>
    <row r="74" spans="1:12" s="16" customFormat="1" ht="24" customHeight="1">
      <c r="A74" s="4">
        <v>13</v>
      </c>
      <c r="B74" s="28" t="s">
        <v>13</v>
      </c>
      <c r="C74" s="239">
        <f t="shared" si="2"/>
        <v>28744.333333333332</v>
      </c>
      <c r="D74" s="34">
        <v>0</v>
      </c>
      <c r="E74" s="35">
        <v>135.51</v>
      </c>
      <c r="F74" s="34">
        <f t="shared" si="3"/>
        <v>0</v>
      </c>
      <c r="G74" s="36">
        <f t="shared" si="4"/>
        <v>0</v>
      </c>
      <c r="H74" s="14"/>
      <c r="I74" s="14"/>
      <c r="J74" s="14"/>
      <c r="K74" s="14"/>
      <c r="L74" s="14"/>
    </row>
    <row r="75" spans="1:12" s="16" customFormat="1" ht="24" customHeight="1">
      <c r="A75" s="4">
        <v>14</v>
      </c>
      <c r="B75" s="28" t="s">
        <v>58</v>
      </c>
      <c r="C75" s="34">
        <f t="shared" si="2"/>
        <v>14262.333333333334</v>
      </c>
      <c r="D75" s="34">
        <f>$C$74-C75</f>
        <v>14481.999999999998</v>
      </c>
      <c r="E75" s="35">
        <v>257.66</v>
      </c>
      <c r="F75" s="34">
        <f t="shared" si="3"/>
        <v>3731432.12</v>
      </c>
      <c r="G75" s="36">
        <f t="shared" si="4"/>
        <v>8.246681312135934</v>
      </c>
      <c r="H75" s="14"/>
      <c r="I75" s="14"/>
      <c r="J75" s="14"/>
      <c r="K75" s="14"/>
      <c r="L75" s="14"/>
    </row>
    <row r="76" spans="1:12" s="16" customFormat="1" ht="24" customHeight="1">
      <c r="A76" s="4">
        <v>15</v>
      </c>
      <c r="B76" s="28" t="s">
        <v>15</v>
      </c>
      <c r="C76" s="34">
        <f t="shared" si="2"/>
        <v>22914.666666666668</v>
      </c>
      <c r="D76" s="34">
        <v>0</v>
      </c>
      <c r="E76" s="35">
        <v>411.99</v>
      </c>
      <c r="F76" s="34">
        <f t="shared" si="3"/>
        <v>0</v>
      </c>
      <c r="G76" s="36">
        <f t="shared" si="4"/>
        <v>0</v>
      </c>
      <c r="H76" s="14"/>
      <c r="I76" s="14"/>
      <c r="J76" s="14"/>
      <c r="K76" s="14"/>
      <c r="L76" s="14"/>
    </row>
    <row r="77" spans="1:12" s="16" customFormat="1" ht="24" customHeight="1">
      <c r="A77" s="4">
        <v>16</v>
      </c>
      <c r="B77" s="28" t="s">
        <v>59</v>
      </c>
      <c r="C77" s="34">
        <f t="shared" si="2"/>
        <v>11143</v>
      </c>
      <c r="D77" s="34">
        <f>$C$74-C77</f>
        <v>17601.333333333332</v>
      </c>
      <c r="E77" s="35">
        <v>840.21</v>
      </c>
      <c r="F77" s="34">
        <f t="shared" si="3"/>
        <v>14788816.28</v>
      </c>
      <c r="G77" s="36">
        <f t="shared" si="4"/>
        <v>32.684141349163184</v>
      </c>
      <c r="H77" s="14"/>
      <c r="I77" s="14"/>
      <c r="J77" s="14"/>
      <c r="K77" s="14"/>
      <c r="L77" s="14"/>
    </row>
    <row r="78" spans="1:12" s="16" customFormat="1" ht="24" customHeight="1">
      <c r="A78" s="4">
        <v>17</v>
      </c>
      <c r="B78" s="28" t="s">
        <v>60</v>
      </c>
      <c r="C78" s="34">
        <f t="shared" si="2"/>
        <v>17703</v>
      </c>
      <c r="D78" s="34">
        <f>$C$74-C78</f>
        <v>11041.333333333332</v>
      </c>
      <c r="E78" s="35">
        <v>443.12</v>
      </c>
      <c r="F78" s="34">
        <f t="shared" si="3"/>
        <v>4892635.626666666</v>
      </c>
      <c r="G78" s="36">
        <f t="shared" si="4"/>
        <v>10.81300838175839</v>
      </c>
      <c r="H78" s="14"/>
      <c r="I78" s="14"/>
      <c r="J78" s="14"/>
      <c r="K78" s="14"/>
      <c r="L78" s="14"/>
    </row>
    <row r="79" spans="1:7" s="16" customFormat="1" ht="24" customHeight="1">
      <c r="A79" s="102"/>
      <c r="B79" s="29" t="s">
        <v>29</v>
      </c>
      <c r="C79" s="335" t="s">
        <v>253</v>
      </c>
      <c r="D79" s="241">
        <f>SUM(D62:D78)</f>
        <v>129412.66666666666</v>
      </c>
      <c r="E79" s="18">
        <f>SUM(E62:E78)</f>
        <v>5108.909999999999</v>
      </c>
      <c r="F79" s="241">
        <f>SUM(F62:F78)</f>
        <v>45247681.809999995</v>
      </c>
      <c r="G79" s="240">
        <f>SUM(G62:G78)</f>
        <v>100</v>
      </c>
    </row>
    <row r="80" spans="1:7" s="16" customFormat="1" ht="19.5" customHeight="1">
      <c r="A80" s="1"/>
      <c r="B80" s="136" t="s">
        <v>77</v>
      </c>
      <c r="C80" s="40"/>
      <c r="D80" s="137"/>
      <c r="E80" s="137"/>
      <c r="F80" s="137"/>
      <c r="G80" s="138"/>
    </row>
    <row r="81" spans="1:12" s="16" customFormat="1" ht="19.5" customHeight="1">
      <c r="A81" s="3"/>
      <c r="B81" s="28" t="s">
        <v>254</v>
      </c>
      <c r="C81" s="30"/>
      <c r="D81" s="30"/>
      <c r="E81" s="30"/>
      <c r="F81" s="22"/>
      <c r="G81" s="6"/>
      <c r="H81" s="14"/>
      <c r="I81" s="14"/>
      <c r="J81" s="14"/>
      <c r="K81" s="14"/>
      <c r="L81" s="14"/>
    </row>
    <row r="82" spans="4:12" s="16" customFormat="1" ht="19.5" customHeight="1">
      <c r="D82" s="452" t="s">
        <v>205</v>
      </c>
      <c r="E82" s="452"/>
      <c r="F82" s="452"/>
      <c r="G82" s="452"/>
      <c r="H82" s="301"/>
      <c r="I82" s="14"/>
      <c r="J82" s="14"/>
      <c r="K82" s="14"/>
      <c r="L82" s="14"/>
    </row>
    <row r="83" spans="1:12" s="16" customFormat="1" ht="19.5" customHeight="1">
      <c r="A83" s="448" t="s">
        <v>71</v>
      </c>
      <c r="B83" s="448"/>
      <c r="C83" s="448"/>
      <c r="D83" s="448"/>
      <c r="E83" s="448"/>
      <c r="F83" s="448"/>
      <c r="G83" s="448"/>
      <c r="H83" s="14"/>
      <c r="I83" s="14"/>
      <c r="J83" s="14"/>
      <c r="K83" s="14"/>
      <c r="L83" s="14"/>
    </row>
    <row r="84" spans="1:12" s="16" customFormat="1" ht="21.75" customHeight="1">
      <c r="A84" s="445" t="s">
        <v>162</v>
      </c>
      <c r="B84" s="445"/>
      <c r="C84" s="445"/>
      <c r="D84" s="445"/>
      <c r="E84" s="445"/>
      <c r="F84" s="445"/>
      <c r="G84" s="445"/>
      <c r="H84" s="14"/>
      <c r="I84" s="14"/>
      <c r="J84" s="14"/>
      <c r="K84" s="14"/>
      <c r="L84" s="14"/>
    </row>
    <row r="85" spans="1:12" s="16" customFormat="1" ht="25.5" customHeight="1">
      <c r="A85" s="448" t="s">
        <v>116</v>
      </c>
      <c r="B85" s="448"/>
      <c r="C85" s="448"/>
      <c r="D85" s="448"/>
      <c r="E85" s="448"/>
      <c r="F85" s="448"/>
      <c r="G85" s="448"/>
      <c r="H85" s="14"/>
      <c r="I85" s="14"/>
      <c r="J85" s="14"/>
      <c r="K85" s="14"/>
      <c r="L85" s="14"/>
    </row>
    <row r="86" spans="1:12" s="16" customFormat="1" ht="23.25" customHeight="1">
      <c r="A86" s="447" t="s">
        <v>163</v>
      </c>
      <c r="B86" s="447"/>
      <c r="C86" s="447"/>
      <c r="D86" s="447"/>
      <c r="E86" s="447"/>
      <c r="F86" s="447"/>
      <c r="G86" s="447"/>
      <c r="H86" s="14"/>
      <c r="I86" s="14"/>
      <c r="J86" s="14"/>
      <c r="K86" s="14"/>
      <c r="L86" s="14"/>
    </row>
    <row r="87" spans="1:12" s="46" customFormat="1" ht="50.25" customHeight="1">
      <c r="A87" s="26" t="s">
        <v>53</v>
      </c>
      <c r="B87" s="129" t="s">
        <v>0</v>
      </c>
      <c r="C87" s="130" t="s">
        <v>255</v>
      </c>
      <c r="D87" s="130" t="s">
        <v>62</v>
      </c>
      <c r="E87" s="130" t="s">
        <v>248</v>
      </c>
      <c r="F87" s="130" t="s">
        <v>191</v>
      </c>
      <c r="G87" s="139" t="s">
        <v>44</v>
      </c>
      <c r="I87" s="47"/>
      <c r="J87" s="47"/>
      <c r="K87" s="47"/>
      <c r="L87" s="47"/>
    </row>
    <row r="88" spans="2:12" s="33" customFormat="1" ht="19.5" customHeight="1">
      <c r="B88" s="29" t="s">
        <v>23</v>
      </c>
      <c r="C88" s="29">
        <v>2</v>
      </c>
      <c r="D88" s="29">
        <v>3</v>
      </c>
      <c r="E88" s="29">
        <v>4</v>
      </c>
      <c r="F88" s="29">
        <v>5</v>
      </c>
      <c r="G88" s="128">
        <v>6</v>
      </c>
      <c r="I88" s="35" t="s">
        <v>4</v>
      </c>
      <c r="J88" s="35"/>
      <c r="K88" s="35"/>
      <c r="L88" s="35"/>
    </row>
    <row r="89" spans="1:12" s="16" customFormat="1" ht="24.75" customHeight="1">
      <c r="A89" s="16">
        <v>1</v>
      </c>
      <c r="B89" s="28" t="s">
        <v>190</v>
      </c>
      <c r="C89" s="34">
        <f aca="true" t="shared" si="5" ref="C89:C105">F34</f>
        <v>20003.333333333332</v>
      </c>
      <c r="D89" s="35">
        <v>435.03</v>
      </c>
      <c r="E89" s="34">
        <f>$C$74-C89</f>
        <v>8741</v>
      </c>
      <c r="F89" s="242">
        <f aca="true" t="shared" si="6" ref="F89:F105">D89*E89</f>
        <v>3802597.23</v>
      </c>
      <c r="G89" s="36">
        <f aca="true" t="shared" si="7" ref="G89:G105">F89/$F$106*100</f>
        <v>6.552710085830412</v>
      </c>
      <c r="H89" s="20" t="s">
        <v>4</v>
      </c>
      <c r="I89" s="14"/>
      <c r="J89" s="14"/>
      <c r="K89" s="14"/>
      <c r="L89" s="14"/>
    </row>
    <row r="90" spans="1:12" s="16" customFormat="1" ht="24.75" customHeight="1">
      <c r="A90" s="16">
        <v>2</v>
      </c>
      <c r="B90" s="28" t="s">
        <v>54</v>
      </c>
      <c r="C90" s="34">
        <f t="shared" si="5"/>
        <v>6490.333333333333</v>
      </c>
      <c r="D90" s="35">
        <v>421.26</v>
      </c>
      <c r="E90" s="34">
        <f>$C$74-C90</f>
        <v>22254</v>
      </c>
      <c r="F90" s="242">
        <f t="shared" si="6"/>
        <v>9374720.04</v>
      </c>
      <c r="G90" s="36">
        <f t="shared" si="7"/>
        <v>16.15470133762878</v>
      </c>
      <c r="I90" s="14"/>
      <c r="J90" s="14"/>
      <c r="K90" s="14"/>
      <c r="L90" s="14"/>
    </row>
    <row r="91" spans="1:12" s="16" customFormat="1" ht="24.75" customHeight="1">
      <c r="A91" s="16">
        <v>3</v>
      </c>
      <c r="B91" s="28" t="s">
        <v>147</v>
      </c>
      <c r="C91" s="34">
        <f t="shared" si="5"/>
        <v>13658.666666666666</v>
      </c>
      <c r="D91" s="35">
        <v>116.38</v>
      </c>
      <c r="E91" s="34">
        <f>$C$74-C91</f>
        <v>15085.666666666666</v>
      </c>
      <c r="F91" s="242">
        <f t="shared" si="6"/>
        <v>1755669.8866666665</v>
      </c>
      <c r="G91" s="36">
        <f t="shared" si="7"/>
        <v>3.0254047636145267</v>
      </c>
      <c r="I91" s="14"/>
      <c r="J91" s="14"/>
      <c r="K91" s="14"/>
      <c r="L91" s="14"/>
    </row>
    <row r="92" spans="1:12" s="16" customFormat="1" ht="24.75" customHeight="1">
      <c r="A92" s="16">
        <v>4</v>
      </c>
      <c r="B92" s="28" t="s">
        <v>5</v>
      </c>
      <c r="C92" s="34">
        <f t="shared" si="5"/>
        <v>50719</v>
      </c>
      <c r="D92" s="35">
        <v>7.95</v>
      </c>
      <c r="E92" s="239">
        <v>1862.3333333333321</v>
      </c>
      <c r="F92" s="242">
        <f t="shared" si="6"/>
        <v>14805.54999999999</v>
      </c>
      <c r="G92" s="36">
        <f t="shared" si="7"/>
        <v>0.025513213980663002</v>
      </c>
      <c r="I92" s="14"/>
      <c r="J92" s="14"/>
      <c r="K92" s="14"/>
      <c r="L92" s="14"/>
    </row>
    <row r="93" spans="1:12" s="16" customFormat="1" ht="24.75" customHeight="1">
      <c r="A93" s="16">
        <v>5</v>
      </c>
      <c r="B93" s="28" t="s">
        <v>6</v>
      </c>
      <c r="C93" s="34">
        <f t="shared" si="5"/>
        <v>22560</v>
      </c>
      <c r="D93" s="35">
        <v>266.97</v>
      </c>
      <c r="E93" s="34">
        <f aca="true" t="shared" si="8" ref="E93:E100">$C$74-C93</f>
        <v>6184.333333333332</v>
      </c>
      <c r="F93" s="242">
        <f t="shared" si="6"/>
        <v>1651031.4699999997</v>
      </c>
      <c r="G93" s="36">
        <f t="shared" si="7"/>
        <v>2.8450897928762267</v>
      </c>
      <c r="I93" s="14"/>
      <c r="J93" s="14"/>
      <c r="K93" s="14"/>
      <c r="L93" s="14"/>
    </row>
    <row r="94" spans="1:12" s="16" customFormat="1" ht="24.75" customHeight="1">
      <c r="A94" s="16">
        <v>6</v>
      </c>
      <c r="B94" s="28" t="s">
        <v>7</v>
      </c>
      <c r="C94" s="34">
        <f t="shared" si="5"/>
        <v>25929.666666666668</v>
      </c>
      <c r="D94" s="35">
        <v>100.37</v>
      </c>
      <c r="E94" s="34">
        <f t="shared" si="8"/>
        <v>2814.6666666666642</v>
      </c>
      <c r="F94" s="242">
        <f t="shared" si="6"/>
        <v>282508.0933333331</v>
      </c>
      <c r="G94" s="36">
        <f t="shared" si="7"/>
        <v>0.4868234841989961</v>
      </c>
      <c r="I94" s="14"/>
      <c r="J94" s="14"/>
      <c r="K94" s="14"/>
      <c r="L94" s="14"/>
    </row>
    <row r="95" spans="1:12" s="16" customFormat="1" ht="24.75" customHeight="1">
      <c r="A95" s="16">
        <v>7</v>
      </c>
      <c r="B95" s="28" t="s">
        <v>148</v>
      </c>
      <c r="C95" s="34">
        <f t="shared" si="5"/>
        <v>11905.666666666666</v>
      </c>
      <c r="D95" s="35">
        <v>142.27</v>
      </c>
      <c r="E95" s="34">
        <f t="shared" si="8"/>
        <v>16838.666666666664</v>
      </c>
      <c r="F95" s="242">
        <f t="shared" si="6"/>
        <v>2395637.1066666665</v>
      </c>
      <c r="G95" s="36">
        <f t="shared" si="7"/>
        <v>4.128208821854177</v>
      </c>
      <c r="I95" s="14"/>
      <c r="J95" s="14"/>
      <c r="K95" s="14"/>
      <c r="L95" s="14"/>
    </row>
    <row r="96" spans="1:12" s="16" customFormat="1" ht="24.75" customHeight="1">
      <c r="A96" s="16">
        <v>8</v>
      </c>
      <c r="B96" s="28" t="s">
        <v>8</v>
      </c>
      <c r="C96" s="34">
        <f t="shared" si="5"/>
        <v>20144.666666666668</v>
      </c>
      <c r="D96" s="35">
        <v>292.99</v>
      </c>
      <c r="E96" s="34">
        <f t="shared" si="8"/>
        <v>8599.666666666664</v>
      </c>
      <c r="F96" s="242">
        <f t="shared" si="6"/>
        <v>2519616.336666666</v>
      </c>
      <c r="G96" s="36">
        <f t="shared" si="7"/>
        <v>4.341852261250067</v>
      </c>
      <c r="I96" s="14"/>
      <c r="J96" s="14"/>
      <c r="K96" s="14"/>
      <c r="L96" s="14"/>
    </row>
    <row r="97" spans="1:12" s="16" customFormat="1" ht="24.75" customHeight="1">
      <c r="A97" s="16">
        <v>9</v>
      </c>
      <c r="B97" s="28" t="s">
        <v>9</v>
      </c>
      <c r="C97" s="34">
        <f t="shared" si="5"/>
        <v>24436</v>
      </c>
      <c r="D97" s="35">
        <v>213.47</v>
      </c>
      <c r="E97" s="34">
        <f t="shared" si="8"/>
        <v>4308.333333333332</v>
      </c>
      <c r="F97" s="242">
        <f t="shared" si="6"/>
        <v>919699.9166666664</v>
      </c>
      <c r="G97" s="36">
        <f t="shared" si="7"/>
        <v>1.5848449244988947</v>
      </c>
      <c r="I97" s="14"/>
      <c r="J97" s="14"/>
      <c r="K97" s="14"/>
      <c r="L97" s="14"/>
    </row>
    <row r="98" spans="1:12" s="16" customFormat="1" ht="24.75" customHeight="1">
      <c r="A98" s="16">
        <v>10</v>
      </c>
      <c r="B98" s="28" t="s">
        <v>55</v>
      </c>
      <c r="C98" s="34">
        <f t="shared" si="5"/>
        <v>13104.333333333334</v>
      </c>
      <c r="D98" s="35">
        <v>300.16</v>
      </c>
      <c r="E98" s="34">
        <f t="shared" si="8"/>
        <v>15639.999999999998</v>
      </c>
      <c r="F98" s="242">
        <f t="shared" si="6"/>
        <v>4694502.399999999</v>
      </c>
      <c r="G98" s="36">
        <f t="shared" si="7"/>
        <v>8.089658558036419</v>
      </c>
      <c r="I98" s="14"/>
      <c r="J98" s="14"/>
      <c r="K98" s="14"/>
      <c r="L98" s="14"/>
    </row>
    <row r="99" spans="1:12" s="16" customFormat="1" ht="24.75" customHeight="1">
      <c r="A99" s="16">
        <v>11</v>
      </c>
      <c r="B99" s="28" t="s">
        <v>11</v>
      </c>
      <c r="C99" s="34">
        <f t="shared" si="5"/>
        <v>26882</v>
      </c>
      <c r="D99" s="35">
        <v>504.12</v>
      </c>
      <c r="E99" s="239">
        <f t="shared" si="8"/>
        <v>1862.3333333333321</v>
      </c>
      <c r="F99" s="242">
        <f t="shared" si="6"/>
        <v>938839.4799999994</v>
      </c>
      <c r="G99" s="36">
        <f t="shared" si="7"/>
        <v>1.6178265952115516</v>
      </c>
      <c r="I99" s="14"/>
      <c r="J99" s="14"/>
      <c r="K99" s="14"/>
      <c r="L99" s="14"/>
    </row>
    <row r="100" spans="1:12" s="16" customFormat="1" ht="24.75" customHeight="1">
      <c r="A100" s="16">
        <v>12</v>
      </c>
      <c r="B100" s="28" t="s">
        <v>61</v>
      </c>
      <c r="C100" s="34">
        <f t="shared" si="5"/>
        <v>12274.666666666666</v>
      </c>
      <c r="D100" s="35">
        <v>219.45</v>
      </c>
      <c r="E100" s="34">
        <f t="shared" si="8"/>
        <v>16469.666666666664</v>
      </c>
      <c r="F100" s="242">
        <f t="shared" si="6"/>
        <v>3614268.349999999</v>
      </c>
      <c r="G100" s="36">
        <f t="shared" si="7"/>
        <v>6.228178068162807</v>
      </c>
      <c r="I100" s="14"/>
      <c r="J100" s="14"/>
      <c r="K100" s="14"/>
      <c r="L100" s="14"/>
    </row>
    <row r="101" spans="1:12" s="16" customFormat="1" ht="24.75" customHeight="1">
      <c r="A101" s="16">
        <v>13</v>
      </c>
      <c r="B101" s="28" t="s">
        <v>13</v>
      </c>
      <c r="C101" s="239">
        <f t="shared" si="5"/>
        <v>28744.333333333332</v>
      </c>
      <c r="D101" s="35">
        <v>135.51</v>
      </c>
      <c r="E101" s="239">
        <v>1862.3333333333321</v>
      </c>
      <c r="F101" s="242">
        <f t="shared" si="6"/>
        <v>252364.7899999998</v>
      </c>
      <c r="G101" s="36">
        <f t="shared" si="7"/>
        <v>0.43487995302133875</v>
      </c>
      <c r="I101" s="14"/>
      <c r="J101" s="14"/>
      <c r="K101" s="14"/>
      <c r="L101" s="14"/>
    </row>
    <row r="102" spans="1:12" s="16" customFormat="1" ht="24.75" customHeight="1">
      <c r="A102" s="16">
        <v>14</v>
      </c>
      <c r="B102" s="28" t="s">
        <v>58</v>
      </c>
      <c r="C102" s="34">
        <f t="shared" si="5"/>
        <v>14262.333333333334</v>
      </c>
      <c r="D102" s="35">
        <v>257.66</v>
      </c>
      <c r="E102" s="34">
        <f>$C$74-C102</f>
        <v>14481.999999999998</v>
      </c>
      <c r="F102" s="242">
        <f t="shared" si="6"/>
        <v>3731432.12</v>
      </c>
      <c r="G102" s="36">
        <f t="shared" si="7"/>
        <v>6.430076973289007</v>
      </c>
      <c r="I102" s="14"/>
      <c r="J102" s="14"/>
      <c r="K102" s="14"/>
      <c r="L102" s="14"/>
    </row>
    <row r="103" spans="1:12" s="16" customFormat="1" ht="24.75" customHeight="1">
      <c r="A103" s="16">
        <v>15</v>
      </c>
      <c r="B103" s="28" t="s">
        <v>15</v>
      </c>
      <c r="C103" s="34">
        <f t="shared" si="5"/>
        <v>22914.666666666668</v>
      </c>
      <c r="D103" s="35">
        <v>411.99</v>
      </c>
      <c r="E103" s="34">
        <f>$C$74-C103</f>
        <v>5829.666666666664</v>
      </c>
      <c r="F103" s="242">
        <f t="shared" si="6"/>
        <v>2401764.369999999</v>
      </c>
      <c r="G103" s="36">
        <f t="shared" si="7"/>
        <v>4.138767442137731</v>
      </c>
      <c r="I103" s="14"/>
      <c r="J103" s="14"/>
      <c r="K103" s="14"/>
      <c r="L103" s="14"/>
    </row>
    <row r="104" spans="1:12" s="16" customFormat="1" ht="24.75" customHeight="1">
      <c r="A104" s="16">
        <v>16</v>
      </c>
      <c r="B104" s="28" t="s">
        <v>59</v>
      </c>
      <c r="C104" s="34">
        <f t="shared" si="5"/>
        <v>11143</v>
      </c>
      <c r="D104" s="35">
        <v>840.21</v>
      </c>
      <c r="E104" s="34">
        <f>$C$74-C104</f>
        <v>17601.333333333332</v>
      </c>
      <c r="F104" s="242">
        <f t="shared" si="6"/>
        <v>14788816.28</v>
      </c>
      <c r="G104" s="36">
        <f t="shared" si="7"/>
        <v>25.48437810634207</v>
      </c>
      <c r="I104" s="14"/>
      <c r="J104" s="14"/>
      <c r="K104" s="14"/>
      <c r="L104" s="14"/>
    </row>
    <row r="105" spans="1:12" s="16" customFormat="1" ht="24.75" customHeight="1">
      <c r="A105" s="37">
        <v>17</v>
      </c>
      <c r="B105" s="121" t="s">
        <v>60</v>
      </c>
      <c r="C105" s="243">
        <f t="shared" si="5"/>
        <v>17703</v>
      </c>
      <c r="D105" s="84">
        <v>443.12</v>
      </c>
      <c r="E105" s="34">
        <f>$C$74-C105</f>
        <v>11041.333333333332</v>
      </c>
      <c r="F105" s="244">
        <f t="shared" si="6"/>
        <v>4892635.626666666</v>
      </c>
      <c r="G105" s="235">
        <f t="shared" si="7"/>
        <v>8.43108561806633</v>
      </c>
      <c r="I105" s="14"/>
      <c r="J105" s="14"/>
      <c r="K105" s="14"/>
      <c r="L105" s="14"/>
    </row>
    <row r="106" spans="1:12" s="16" customFormat="1" ht="24.75" customHeight="1">
      <c r="A106" s="21"/>
      <c r="B106" s="135" t="s">
        <v>36</v>
      </c>
      <c r="C106" s="335" t="s">
        <v>253</v>
      </c>
      <c r="D106" s="45">
        <f>SUM(D89:D105)</f>
        <v>5108.909999999999</v>
      </c>
      <c r="E106" s="245">
        <f>SUM(E89:E105)</f>
        <v>171477.33333333328</v>
      </c>
      <c r="F106" s="246">
        <f>SUM(F89:F105)</f>
        <v>58030909.04666666</v>
      </c>
      <c r="G106" s="240">
        <f>SUM(G89:G105)</f>
        <v>100</v>
      </c>
      <c r="H106" s="14"/>
      <c r="I106" s="14"/>
      <c r="J106" s="14"/>
      <c r="K106" s="14"/>
      <c r="L106" s="14"/>
    </row>
    <row r="107" spans="2:12" s="16" customFormat="1" ht="24.75" customHeight="1">
      <c r="B107" s="28" t="s">
        <v>192</v>
      </c>
      <c r="C107" s="22"/>
      <c r="D107" s="22"/>
      <c r="E107" s="22"/>
      <c r="F107" s="22"/>
      <c r="G107" s="22"/>
      <c r="H107" s="14"/>
      <c r="I107" s="14"/>
      <c r="J107" s="14"/>
      <c r="K107" s="14"/>
      <c r="L107" s="14"/>
    </row>
    <row r="108" spans="2:12" s="16" customFormat="1" ht="21" customHeight="1">
      <c r="B108" s="28" t="s">
        <v>199</v>
      </c>
      <c r="C108" s="22"/>
      <c r="D108" s="22"/>
      <c r="E108" s="22"/>
      <c r="F108" s="22"/>
      <c r="G108" s="22"/>
      <c r="H108" s="14"/>
      <c r="I108" s="14"/>
      <c r="J108" s="14"/>
      <c r="K108" s="14"/>
      <c r="L108" s="14"/>
    </row>
    <row r="109" spans="2:12" s="16" customFormat="1" ht="18" customHeight="1">
      <c r="B109" s="28" t="s">
        <v>63</v>
      </c>
      <c r="C109" s="22"/>
      <c r="D109" s="22"/>
      <c r="E109" s="22"/>
      <c r="F109" s="22"/>
      <c r="G109" s="22"/>
      <c r="H109" s="14"/>
      <c r="I109" s="14"/>
      <c r="J109" s="14"/>
      <c r="K109" s="14"/>
      <c r="L109" s="14"/>
    </row>
    <row r="110" spans="1:12" ht="15.75">
      <c r="A110" s="446"/>
      <c r="B110" s="446"/>
      <c r="C110" s="446"/>
      <c r="D110" s="446"/>
      <c r="E110" s="446"/>
      <c r="F110" s="446"/>
      <c r="G110" s="446"/>
      <c r="H110" s="446"/>
      <c r="I110" s="48"/>
      <c r="J110" s="14"/>
      <c r="K110" s="14"/>
      <c r="L110" s="22"/>
    </row>
    <row r="111" spans="1:14" ht="28.5" customHeight="1">
      <c r="A111" s="16"/>
      <c r="B111" s="19"/>
      <c r="C111" s="35"/>
      <c r="D111" s="35"/>
      <c r="E111" s="35"/>
      <c r="F111" s="35"/>
      <c r="G111" s="35"/>
      <c r="H111" s="35"/>
      <c r="I111" s="35"/>
      <c r="J111" s="35"/>
      <c r="K111" s="35"/>
      <c r="L111" s="35"/>
      <c r="M111" s="35"/>
      <c r="N111" s="35"/>
    </row>
    <row r="112" spans="1:14" ht="28.5" customHeight="1">
      <c r="A112" s="16"/>
      <c r="B112" s="19"/>
      <c r="C112" s="35"/>
      <c r="D112" s="35"/>
      <c r="E112" s="35"/>
      <c r="F112" s="35"/>
      <c r="G112" s="35"/>
      <c r="H112" s="35"/>
      <c r="I112" s="35"/>
      <c r="J112" s="35"/>
      <c r="K112" s="35"/>
      <c r="L112" s="35"/>
      <c r="M112" s="35"/>
      <c r="N112" s="35"/>
    </row>
    <row r="113" spans="1:14" ht="28.5" customHeight="1">
      <c r="A113" s="16"/>
      <c r="B113" s="19"/>
      <c r="C113" s="35"/>
      <c r="D113" s="35"/>
      <c r="E113" s="35"/>
      <c r="F113" s="35"/>
      <c r="G113" s="35"/>
      <c r="H113" s="35"/>
      <c r="I113" s="35"/>
      <c r="J113" s="35"/>
      <c r="K113" s="35"/>
      <c r="L113" s="35"/>
      <c r="M113" s="35"/>
      <c r="N113" s="35"/>
    </row>
    <row r="114" spans="1:14" ht="28.5" customHeight="1">
      <c r="A114" s="16"/>
      <c r="B114" s="19"/>
      <c r="C114" s="35"/>
      <c r="D114" s="35"/>
      <c r="E114" s="35"/>
      <c r="F114" s="35"/>
      <c r="G114" s="35"/>
      <c r="H114" s="35"/>
      <c r="I114" s="62"/>
      <c r="J114" s="62"/>
      <c r="K114" s="62"/>
      <c r="L114" s="62"/>
      <c r="M114" s="35"/>
      <c r="N114" s="35"/>
    </row>
    <row r="115" spans="1:14" ht="28.5" customHeight="1">
      <c r="A115" s="16"/>
      <c r="B115" s="19"/>
      <c r="C115" s="35"/>
      <c r="D115" s="35"/>
      <c r="E115" s="35"/>
      <c r="F115" s="35"/>
      <c r="G115" s="35"/>
      <c r="H115" s="35"/>
      <c r="I115" s="62"/>
      <c r="J115" s="62"/>
      <c r="K115" s="62"/>
      <c r="L115" s="62"/>
      <c r="M115" s="35"/>
      <c r="N115" s="35"/>
    </row>
    <row r="116" spans="1:14" ht="28.5" customHeight="1">
      <c r="A116" s="16"/>
      <c r="B116" s="19"/>
      <c r="C116" s="35"/>
      <c r="D116" s="35"/>
      <c r="E116" s="35"/>
      <c r="F116" s="35"/>
      <c r="G116" s="35"/>
      <c r="H116" s="35"/>
      <c r="I116" s="62"/>
      <c r="J116" s="62"/>
      <c r="K116" s="62"/>
      <c r="L116" s="62"/>
      <c r="M116" s="35"/>
      <c r="N116" s="35"/>
    </row>
    <row r="117" spans="1:14" ht="28.5" customHeight="1">
      <c r="A117" s="16"/>
      <c r="B117" s="19"/>
      <c r="C117" s="35"/>
      <c r="D117" s="35"/>
      <c r="E117" s="35"/>
      <c r="F117" s="35"/>
      <c r="G117" s="35"/>
      <c r="H117" s="35"/>
      <c r="I117" s="62"/>
      <c r="J117" s="62"/>
      <c r="K117" s="62"/>
      <c r="L117" s="62"/>
      <c r="M117" s="35"/>
      <c r="N117" s="35"/>
    </row>
    <row r="118" spans="1:14" ht="28.5" customHeight="1">
      <c r="A118" s="16"/>
      <c r="B118" s="19"/>
      <c r="C118" s="35"/>
      <c r="D118" s="35"/>
      <c r="E118" s="35"/>
      <c r="F118" s="35"/>
      <c r="G118" s="35"/>
      <c r="H118" s="35"/>
      <c r="I118" s="62"/>
      <c r="J118" s="62"/>
      <c r="K118" s="62"/>
      <c r="L118" s="62"/>
      <c r="M118" s="35"/>
      <c r="N118" s="35"/>
    </row>
    <row r="119" spans="1:14" ht="28.5" customHeight="1">
      <c r="A119" s="16"/>
      <c r="B119" s="19"/>
      <c r="C119" s="35"/>
      <c r="D119" s="35"/>
      <c r="E119" s="35"/>
      <c r="F119" s="35"/>
      <c r="G119" s="35"/>
      <c r="H119" s="35"/>
      <c r="I119" s="62"/>
      <c r="J119" s="62"/>
      <c r="K119" s="62"/>
      <c r="L119" s="62"/>
      <c r="M119" s="35"/>
      <c r="N119" s="35"/>
    </row>
    <row r="120" spans="1:14" ht="28.5" customHeight="1">
      <c r="A120" s="16"/>
      <c r="B120" s="19"/>
      <c r="C120" s="35"/>
      <c r="D120" s="35"/>
      <c r="E120" s="35"/>
      <c r="F120" s="35"/>
      <c r="G120" s="35"/>
      <c r="H120" s="35"/>
      <c r="I120" s="62"/>
      <c r="J120" s="62"/>
      <c r="K120" s="62"/>
      <c r="L120" s="62"/>
      <c r="M120" s="35"/>
      <c r="N120" s="35"/>
    </row>
    <row r="121" spans="1:14" ht="28.5" customHeight="1">
      <c r="A121" s="16"/>
      <c r="B121" s="19"/>
      <c r="C121" s="35"/>
      <c r="D121" s="35"/>
      <c r="E121" s="35"/>
      <c r="F121" s="35"/>
      <c r="G121" s="35"/>
      <c r="H121" s="35"/>
      <c r="I121" s="62"/>
      <c r="J121" s="62"/>
      <c r="K121" s="62"/>
      <c r="L121" s="62"/>
      <c r="M121" s="35"/>
      <c r="N121" s="35"/>
    </row>
    <row r="122" spans="1:14" ht="28.5" customHeight="1">
      <c r="A122" s="16"/>
      <c r="B122" s="19"/>
      <c r="C122" s="35"/>
      <c r="D122" s="35"/>
      <c r="E122" s="35"/>
      <c r="F122" s="35"/>
      <c r="G122" s="35"/>
      <c r="H122" s="35"/>
      <c r="I122" s="62"/>
      <c r="J122" s="62"/>
      <c r="K122" s="62"/>
      <c r="L122" s="62"/>
      <c r="M122" s="35"/>
      <c r="N122" s="35"/>
    </row>
    <row r="123" spans="1:14" ht="28.5" customHeight="1">
      <c r="A123" s="16"/>
      <c r="B123" s="19"/>
      <c r="C123" s="35"/>
      <c r="D123" s="35"/>
      <c r="E123" s="35"/>
      <c r="F123" s="35"/>
      <c r="G123" s="35"/>
      <c r="H123" s="35"/>
      <c r="I123" s="62"/>
      <c r="J123" s="62"/>
      <c r="K123" s="62"/>
      <c r="L123" s="62"/>
      <c r="M123" s="35"/>
      <c r="N123" s="35"/>
    </row>
    <row r="124" spans="1:14" ht="28.5" customHeight="1">
      <c r="A124" s="16"/>
      <c r="B124" s="19"/>
      <c r="C124" s="35"/>
      <c r="D124" s="35"/>
      <c r="E124" s="35"/>
      <c r="F124" s="35"/>
      <c r="G124" s="35"/>
      <c r="H124" s="35"/>
      <c r="I124" s="62"/>
      <c r="J124" s="62"/>
      <c r="K124" s="62"/>
      <c r="L124" s="62"/>
      <c r="M124" s="35"/>
      <c r="N124" s="35"/>
    </row>
    <row r="125" spans="1:14" ht="28.5" customHeight="1">
      <c r="A125" s="16"/>
      <c r="B125" s="19"/>
      <c r="C125" s="35"/>
      <c r="D125" s="35"/>
      <c r="E125" s="35"/>
      <c r="F125" s="35"/>
      <c r="G125" s="35"/>
      <c r="H125" s="35"/>
      <c r="I125" s="62"/>
      <c r="J125" s="62"/>
      <c r="K125" s="62"/>
      <c r="L125" s="62"/>
      <c r="M125" s="35"/>
      <c r="N125" s="35"/>
    </row>
    <row r="126" spans="1:14" ht="28.5" customHeight="1" thickBot="1">
      <c r="A126" s="49"/>
      <c r="B126" s="56"/>
      <c r="C126" s="63"/>
      <c r="D126" s="63"/>
      <c r="E126" s="63"/>
      <c r="F126" s="63"/>
      <c r="G126" s="63"/>
      <c r="H126" s="63"/>
      <c r="I126" s="63"/>
      <c r="J126" s="63"/>
      <c r="K126" s="63"/>
      <c r="L126" s="63"/>
      <c r="M126" s="63"/>
      <c r="N126" s="63"/>
    </row>
    <row r="127" spans="1:14" ht="20.25" customHeight="1">
      <c r="A127" s="16"/>
      <c r="B127" s="19"/>
      <c r="C127" s="14"/>
      <c r="D127" s="14"/>
      <c r="E127" s="14"/>
      <c r="F127" s="14"/>
      <c r="G127" s="14"/>
      <c r="H127" s="17"/>
      <c r="I127" s="42"/>
      <c r="J127" s="22"/>
      <c r="K127" s="22"/>
      <c r="L127" s="22"/>
      <c r="M127" s="22"/>
      <c r="N127" s="22"/>
    </row>
    <row r="128" spans="1:12" ht="20.25" customHeight="1">
      <c r="A128" s="16"/>
      <c r="B128" s="19"/>
      <c r="C128" s="14"/>
      <c r="D128" s="14"/>
      <c r="E128" s="14"/>
      <c r="F128" s="14"/>
      <c r="G128" s="66"/>
      <c r="H128" s="17"/>
      <c r="I128" s="43"/>
      <c r="J128" s="22"/>
      <c r="K128" s="22"/>
      <c r="L128" s="22"/>
    </row>
    <row r="129" spans="1:12" ht="20.25" customHeight="1">
      <c r="A129" s="16"/>
      <c r="B129" s="19"/>
      <c r="C129" s="14"/>
      <c r="D129" s="14"/>
      <c r="E129" s="14"/>
      <c r="F129" s="14"/>
      <c r="G129" s="14"/>
      <c r="H129" s="17"/>
      <c r="I129" s="43"/>
      <c r="J129" s="22"/>
      <c r="K129" s="22"/>
      <c r="L129" s="22"/>
    </row>
    <row r="130" spans="1:14" ht="20.25" customHeight="1">
      <c r="A130" s="16"/>
      <c r="B130" s="19"/>
      <c r="C130" s="14"/>
      <c r="D130" s="14"/>
      <c r="E130" s="14"/>
      <c r="F130" s="14"/>
      <c r="G130" s="14"/>
      <c r="H130" s="17"/>
      <c r="I130" s="43"/>
      <c r="J130" s="22"/>
      <c r="K130" s="22"/>
      <c r="L130" s="22"/>
      <c r="M130" s="22"/>
      <c r="N130" s="22"/>
    </row>
    <row r="131" spans="1:12" ht="20.25" customHeight="1">
      <c r="A131" s="16"/>
      <c r="B131" s="19"/>
      <c r="C131" s="14"/>
      <c r="D131" s="14"/>
      <c r="E131" s="14"/>
      <c r="F131" s="14"/>
      <c r="G131" s="14"/>
      <c r="H131" s="17"/>
      <c r="I131" s="43"/>
      <c r="J131" s="22"/>
      <c r="K131" s="22"/>
      <c r="L131" s="22"/>
    </row>
    <row r="132" spans="1:14" ht="20.25" customHeight="1">
      <c r="A132" s="16"/>
      <c r="B132" s="19"/>
      <c r="C132" s="14"/>
      <c r="D132" s="14"/>
      <c r="E132" s="14"/>
      <c r="F132" s="14"/>
      <c r="G132" s="14"/>
      <c r="H132" s="17"/>
      <c r="I132" s="43"/>
      <c r="J132" s="22"/>
      <c r="K132" s="22"/>
      <c r="L132" s="22"/>
      <c r="M132" s="22"/>
      <c r="N132" s="22"/>
    </row>
    <row r="133" spans="1:14" ht="20.25" customHeight="1">
      <c r="A133" s="16"/>
      <c r="B133" s="19"/>
      <c r="C133" s="14"/>
      <c r="D133" s="14"/>
      <c r="E133" s="14"/>
      <c r="F133" s="14"/>
      <c r="G133" s="14"/>
      <c r="H133" s="17"/>
      <c r="I133" s="43"/>
      <c r="J133" s="22"/>
      <c r="K133" s="22"/>
      <c r="L133" s="22"/>
      <c r="M133" s="22"/>
      <c r="N133" s="22"/>
    </row>
    <row r="134" spans="1:12" ht="20.25" customHeight="1">
      <c r="A134" s="16"/>
      <c r="B134" s="19"/>
      <c r="C134" s="14"/>
      <c r="D134" s="14"/>
      <c r="E134" s="14"/>
      <c r="F134" s="14"/>
      <c r="G134" s="14"/>
      <c r="H134" s="17"/>
      <c r="I134" s="43"/>
      <c r="J134" s="22"/>
      <c r="K134" s="22"/>
      <c r="L134" s="22"/>
    </row>
    <row r="135" spans="1:14" ht="20.25" customHeight="1">
      <c r="A135" s="16"/>
      <c r="B135" s="19"/>
      <c r="C135" s="14"/>
      <c r="D135" s="14"/>
      <c r="E135" s="14"/>
      <c r="F135" s="14"/>
      <c r="G135" s="14"/>
      <c r="H135" s="17"/>
      <c r="I135" s="43"/>
      <c r="J135" s="22"/>
      <c r="K135" s="22"/>
      <c r="L135" s="22"/>
      <c r="M135" s="22"/>
      <c r="N135" s="22"/>
    </row>
    <row r="136" spans="1:12" ht="20.25" customHeight="1">
      <c r="A136" s="16"/>
      <c r="B136" s="19"/>
      <c r="C136" s="14"/>
      <c r="D136" s="14"/>
      <c r="E136" s="14"/>
      <c r="F136" s="14"/>
      <c r="G136" s="14"/>
      <c r="H136" s="17"/>
      <c r="I136" s="43"/>
      <c r="J136" s="22"/>
      <c r="K136" s="22"/>
      <c r="L136" s="22"/>
    </row>
    <row r="137" spans="1:12" ht="20.25" customHeight="1">
      <c r="A137" s="16"/>
      <c r="B137" s="19"/>
      <c r="C137" s="14"/>
      <c r="D137" s="14"/>
      <c r="E137" s="14"/>
      <c r="F137" s="14"/>
      <c r="G137" s="14"/>
      <c r="H137" s="17"/>
      <c r="I137" s="43"/>
      <c r="J137" s="22"/>
      <c r="K137" s="22"/>
      <c r="L137" s="22"/>
    </row>
    <row r="138" spans="1:12" ht="20.25" customHeight="1">
      <c r="A138" s="16"/>
      <c r="B138" s="19"/>
      <c r="C138" s="14"/>
      <c r="D138" s="14"/>
      <c r="E138" s="14"/>
      <c r="F138" s="14"/>
      <c r="G138" s="14"/>
      <c r="H138" s="17"/>
      <c r="I138" s="43"/>
      <c r="J138" s="22"/>
      <c r="K138" s="22"/>
      <c r="L138" s="22"/>
    </row>
    <row r="139" spans="1:12" ht="20.25" customHeight="1">
      <c r="A139" s="16"/>
      <c r="B139" s="19"/>
      <c r="C139" s="14"/>
      <c r="D139" s="14"/>
      <c r="E139" s="14"/>
      <c r="F139" s="14"/>
      <c r="G139" s="14"/>
      <c r="H139" s="17"/>
      <c r="I139" s="43"/>
      <c r="J139" s="22"/>
      <c r="K139" s="22"/>
      <c r="L139" s="22"/>
    </row>
    <row r="140" spans="1:12" ht="20.25" customHeight="1">
      <c r="A140" s="16"/>
      <c r="B140" s="19"/>
      <c r="C140" s="14"/>
      <c r="D140" s="14"/>
      <c r="E140" s="14"/>
      <c r="F140" s="14"/>
      <c r="G140" s="14"/>
      <c r="H140" s="17"/>
      <c r="I140" s="43"/>
      <c r="J140" s="22"/>
      <c r="K140" s="22"/>
      <c r="L140" s="22"/>
    </row>
    <row r="141" spans="1:12" ht="20.25" customHeight="1">
      <c r="A141" s="16"/>
      <c r="B141" s="19"/>
      <c r="C141" s="14"/>
      <c r="D141" s="14"/>
      <c r="E141" s="14"/>
      <c r="F141" s="14"/>
      <c r="G141" s="14"/>
      <c r="H141" s="17"/>
      <c r="I141" s="43"/>
      <c r="J141" s="22"/>
      <c r="K141" s="22"/>
      <c r="L141" s="22"/>
    </row>
    <row r="142" spans="1:12" ht="20.25" customHeight="1">
      <c r="A142" s="16"/>
      <c r="B142" s="19"/>
      <c r="C142" s="14"/>
      <c r="D142" s="14"/>
      <c r="E142" s="14"/>
      <c r="F142" s="14"/>
      <c r="G142" s="67"/>
      <c r="H142" s="17"/>
      <c r="I142" s="43"/>
      <c r="J142" s="22"/>
      <c r="K142" s="22"/>
      <c r="L142" s="22"/>
    </row>
    <row r="143" spans="1:12" ht="20.25" customHeight="1">
      <c r="A143" s="16"/>
      <c r="B143" s="19"/>
      <c r="C143" s="14"/>
      <c r="D143" s="14"/>
      <c r="E143" s="14"/>
      <c r="F143" s="14"/>
      <c r="G143" s="14"/>
      <c r="H143" s="17"/>
      <c r="I143" s="43"/>
      <c r="J143" s="22"/>
      <c r="K143" s="22"/>
      <c r="L143" s="22"/>
    </row>
    <row r="144" spans="1:12" ht="20.25" customHeight="1">
      <c r="A144" s="16"/>
      <c r="B144" s="50"/>
      <c r="C144" s="51"/>
      <c r="D144" s="51"/>
      <c r="E144" s="51"/>
      <c r="F144" s="51"/>
      <c r="G144" s="51"/>
      <c r="H144" s="68"/>
      <c r="I144" s="40"/>
      <c r="J144" s="22"/>
      <c r="K144" s="22"/>
      <c r="L144" s="22"/>
    </row>
    <row r="145" spans="1:9" ht="20.25" customHeight="1">
      <c r="A145" s="16"/>
      <c r="B145" s="20"/>
      <c r="C145" s="16"/>
      <c r="D145" s="16"/>
      <c r="E145" s="16"/>
      <c r="F145" s="16"/>
      <c r="G145" s="16"/>
      <c r="H145" s="16"/>
      <c r="I145" s="44"/>
    </row>
    <row r="146" spans="1:9" ht="20.25" customHeight="1">
      <c r="A146" s="16"/>
      <c r="B146" s="20"/>
      <c r="C146" s="16"/>
      <c r="D146" s="16"/>
      <c r="E146" s="16"/>
      <c r="F146" s="16"/>
      <c r="G146" s="16"/>
      <c r="H146" s="16"/>
      <c r="I146" s="44"/>
    </row>
    <row r="147" spans="1:9" ht="20.25" customHeight="1">
      <c r="A147" s="16"/>
      <c r="B147" s="38"/>
      <c r="C147" s="37"/>
      <c r="D147" s="37"/>
      <c r="E147" s="37"/>
      <c r="F147" s="37"/>
      <c r="G147" s="37"/>
      <c r="H147" s="37"/>
      <c r="I147" s="44"/>
    </row>
    <row r="148" spans="1:9" s="70" customFormat="1" ht="23.25" customHeight="1">
      <c r="A148" s="466"/>
      <c r="B148" s="466"/>
      <c r="C148" s="466"/>
      <c r="D148" s="466"/>
      <c r="E148" s="466"/>
      <c r="F148" s="466"/>
      <c r="G148" s="466"/>
      <c r="H148" s="76"/>
      <c r="I148" s="77"/>
    </row>
    <row r="149" spans="1:10" s="70" customFormat="1" ht="27" customHeight="1">
      <c r="A149" s="78"/>
      <c r="B149" s="467"/>
      <c r="C149" s="467"/>
      <c r="D149" s="467"/>
      <c r="E149" s="467"/>
      <c r="F149" s="467"/>
      <c r="G149" s="467"/>
      <c r="H149" s="79"/>
      <c r="I149" s="71"/>
      <c r="J149" s="71"/>
    </row>
    <row r="150" spans="1:10" s="70" customFormat="1" ht="18" customHeight="1">
      <c r="A150" s="80"/>
      <c r="B150" s="468"/>
      <c r="C150" s="449"/>
      <c r="D150" s="440"/>
      <c r="E150" s="449"/>
      <c r="F150" s="440"/>
      <c r="G150" s="470"/>
      <c r="H150" s="81"/>
      <c r="I150" s="71"/>
      <c r="J150" s="71"/>
    </row>
    <row r="151" spans="1:10" s="70" customFormat="1" ht="20.25" customHeight="1">
      <c r="A151" s="80"/>
      <c r="B151" s="469"/>
      <c r="C151" s="450"/>
      <c r="D151" s="441"/>
      <c r="E151" s="442"/>
      <c r="F151" s="442"/>
      <c r="G151" s="471"/>
      <c r="H151" s="81"/>
      <c r="I151" s="71"/>
      <c r="J151" s="71"/>
    </row>
    <row r="152" spans="1:10" s="70" customFormat="1" ht="51.75" customHeight="1">
      <c r="A152" s="72"/>
      <c r="B152" s="82"/>
      <c r="C152" s="82"/>
      <c r="D152" s="82"/>
      <c r="E152" s="82"/>
      <c r="F152" s="82"/>
      <c r="G152" s="83"/>
      <c r="H152" s="81"/>
      <c r="I152" s="71"/>
      <c r="J152" s="71"/>
    </row>
    <row r="153" spans="1:10" ht="18.75" customHeight="1">
      <c r="A153" s="16"/>
      <c r="B153" s="19"/>
      <c r="C153" s="35"/>
      <c r="D153" s="35"/>
      <c r="E153" s="35"/>
      <c r="F153" s="35"/>
      <c r="G153" s="36"/>
      <c r="H153" s="14"/>
      <c r="I153" s="6"/>
      <c r="J153" s="22"/>
    </row>
    <row r="154" spans="1:10" ht="18.75" customHeight="1">
      <c r="A154" s="16"/>
      <c r="B154" s="19"/>
      <c r="C154" s="35"/>
      <c r="D154" s="35"/>
      <c r="E154" s="35"/>
      <c r="F154" s="35"/>
      <c r="G154" s="36"/>
      <c r="H154" s="14"/>
      <c r="I154" s="6"/>
      <c r="J154" s="22"/>
    </row>
    <row r="155" spans="1:10" ht="18.75" customHeight="1">
      <c r="A155" s="16"/>
      <c r="B155" s="19"/>
      <c r="C155" s="35"/>
      <c r="D155" s="35"/>
      <c r="E155" s="35"/>
      <c r="F155" s="35"/>
      <c r="G155" s="36"/>
      <c r="H155" s="14"/>
      <c r="I155" s="6"/>
      <c r="J155" s="22"/>
    </row>
    <row r="156" spans="1:10" ht="18.75" customHeight="1">
      <c r="A156" s="16"/>
      <c r="B156" s="19"/>
      <c r="C156" s="35"/>
      <c r="D156" s="35"/>
      <c r="E156" s="35"/>
      <c r="F156" s="35"/>
      <c r="G156" s="36"/>
      <c r="H156" s="14"/>
      <c r="I156" s="6"/>
      <c r="J156" s="22"/>
    </row>
    <row r="157" spans="1:10" ht="18.75" customHeight="1">
      <c r="A157" s="16"/>
      <c r="B157" s="19"/>
      <c r="C157" s="35"/>
      <c r="D157" s="35"/>
      <c r="E157" s="35"/>
      <c r="F157" s="35"/>
      <c r="G157" s="36"/>
      <c r="H157" s="14"/>
      <c r="I157" s="6"/>
      <c r="J157" s="22"/>
    </row>
    <row r="158" spans="1:10" ht="18.75" customHeight="1">
      <c r="A158" s="16"/>
      <c r="B158" s="19"/>
      <c r="C158" s="35"/>
      <c r="D158" s="35"/>
      <c r="E158" s="35"/>
      <c r="F158" s="35"/>
      <c r="G158" s="36"/>
      <c r="H158" s="14"/>
      <c r="I158" s="6"/>
      <c r="J158" s="22"/>
    </row>
    <row r="159" spans="1:10" ht="18.75" customHeight="1">
      <c r="A159" s="16"/>
      <c r="B159" s="19"/>
      <c r="C159" s="35"/>
      <c r="D159" s="35"/>
      <c r="E159" s="35"/>
      <c r="F159" s="35"/>
      <c r="G159" s="36"/>
      <c r="H159" s="14"/>
      <c r="I159" s="6"/>
      <c r="J159" s="22"/>
    </row>
    <row r="160" spans="1:10" ht="18.75" customHeight="1">
      <c r="A160" s="16"/>
      <c r="B160" s="19"/>
      <c r="C160" s="35"/>
      <c r="D160" s="35"/>
      <c r="E160" s="35"/>
      <c r="F160" s="35"/>
      <c r="G160" s="36"/>
      <c r="H160" s="14"/>
      <c r="I160" s="6"/>
      <c r="J160" s="22"/>
    </row>
    <row r="161" spans="1:10" ht="18.75" customHeight="1">
      <c r="A161" s="16"/>
      <c r="B161" s="19"/>
      <c r="C161" s="35"/>
      <c r="D161" s="35"/>
      <c r="E161" s="35"/>
      <c r="F161" s="35"/>
      <c r="G161" s="36"/>
      <c r="H161" s="14"/>
      <c r="I161" s="6"/>
      <c r="J161" s="22"/>
    </row>
    <row r="162" spans="1:10" ht="18.75" customHeight="1">
      <c r="A162" s="16"/>
      <c r="B162" s="19"/>
      <c r="C162" s="35"/>
      <c r="D162" s="35"/>
      <c r="E162" s="35"/>
      <c r="F162" s="35"/>
      <c r="G162" s="36"/>
      <c r="H162" s="14"/>
      <c r="I162" s="6"/>
      <c r="J162" s="22"/>
    </row>
    <row r="163" spans="1:10" ht="18.75" customHeight="1">
      <c r="A163" s="16"/>
      <c r="B163" s="19"/>
      <c r="C163" s="35"/>
      <c r="D163" s="35"/>
      <c r="E163" s="35"/>
      <c r="F163" s="35"/>
      <c r="G163" s="36"/>
      <c r="H163" s="14"/>
      <c r="I163" s="6"/>
      <c r="J163" s="22"/>
    </row>
    <row r="164" spans="1:10" ht="18.75" customHeight="1">
      <c r="A164" s="16"/>
      <c r="B164" s="19"/>
      <c r="C164" s="35"/>
      <c r="D164" s="35"/>
      <c r="E164" s="35"/>
      <c r="F164" s="35"/>
      <c r="G164" s="36"/>
      <c r="H164" s="14"/>
      <c r="I164" s="6"/>
      <c r="J164" s="22"/>
    </row>
    <row r="165" spans="1:10" ht="18.75" customHeight="1">
      <c r="A165" s="16"/>
      <c r="B165" s="19"/>
      <c r="C165" s="35"/>
      <c r="D165" s="35"/>
      <c r="E165" s="35"/>
      <c r="F165" s="35"/>
      <c r="G165" s="36"/>
      <c r="H165" s="14"/>
      <c r="I165" s="6"/>
      <c r="J165" s="22"/>
    </row>
    <row r="166" spans="1:10" ht="18.75" customHeight="1">
      <c r="A166" s="16"/>
      <c r="B166" s="19"/>
      <c r="C166" s="35"/>
      <c r="D166" s="35"/>
      <c r="E166" s="35"/>
      <c r="F166" s="35"/>
      <c r="G166" s="36"/>
      <c r="H166" s="14"/>
      <c r="I166" s="6"/>
      <c r="J166" s="22"/>
    </row>
    <row r="167" spans="1:10" ht="18.75" customHeight="1">
      <c r="A167" s="16"/>
      <c r="B167" s="19"/>
      <c r="C167" s="84"/>
      <c r="D167" s="35"/>
      <c r="E167" s="35"/>
      <c r="F167" s="35"/>
      <c r="G167" s="36"/>
      <c r="H167" s="14"/>
      <c r="I167" s="6"/>
      <c r="J167" s="22"/>
    </row>
    <row r="168" spans="1:10" ht="18.75" customHeight="1">
      <c r="A168" s="16"/>
      <c r="B168" s="19"/>
      <c r="C168" s="84"/>
      <c r="D168" s="35"/>
      <c r="E168" s="35"/>
      <c r="F168" s="35"/>
      <c r="G168" s="36"/>
      <c r="H168" s="14"/>
      <c r="I168" s="6"/>
      <c r="J168" s="22"/>
    </row>
    <row r="169" spans="1:10" ht="18.75" customHeight="1">
      <c r="A169" s="16"/>
      <c r="B169" s="19"/>
      <c r="C169" s="35"/>
      <c r="D169" s="35"/>
      <c r="E169" s="35"/>
      <c r="F169" s="35"/>
      <c r="G169" s="36"/>
      <c r="H169" s="14"/>
      <c r="I169" s="6"/>
      <c r="J169" s="22"/>
    </row>
    <row r="170" spans="1:10" ht="18.75" customHeight="1">
      <c r="A170" s="16"/>
      <c r="B170" s="50"/>
      <c r="C170" s="85"/>
      <c r="D170" s="85"/>
      <c r="E170" s="85"/>
      <c r="F170" s="85"/>
      <c r="G170" s="65"/>
      <c r="H170" s="51"/>
      <c r="I170" s="6"/>
      <c r="J170" s="22"/>
    </row>
    <row r="171" spans="1:10" s="61" customFormat="1" ht="21.75" customHeight="1">
      <c r="A171" s="462"/>
      <c r="B171" s="462"/>
      <c r="C171" s="462"/>
      <c r="D171" s="462"/>
      <c r="E171" s="462"/>
      <c r="F171" s="462"/>
      <c r="G171" s="462"/>
      <c r="H171" s="462"/>
      <c r="I171" s="86"/>
      <c r="J171" s="60"/>
    </row>
    <row r="172" spans="1:10" s="61" customFormat="1" ht="21.75" customHeight="1">
      <c r="A172" s="463"/>
      <c r="B172" s="463"/>
      <c r="C172" s="463"/>
      <c r="D172" s="463"/>
      <c r="E172" s="463"/>
      <c r="F172" s="463"/>
      <c r="G172" s="463"/>
      <c r="H172" s="463"/>
      <c r="I172" s="87"/>
      <c r="J172" s="60"/>
    </row>
    <row r="173" spans="1:10" ht="15.75">
      <c r="A173" s="65"/>
      <c r="B173" s="65"/>
      <c r="C173" s="65"/>
      <c r="D173" s="65"/>
      <c r="E173" s="65"/>
      <c r="F173" s="65"/>
      <c r="G173" s="65"/>
      <c r="H173" s="15"/>
      <c r="I173" s="1"/>
      <c r="J173" s="22"/>
    </row>
    <row r="174" spans="1:10" s="86" customFormat="1" ht="83.25" customHeight="1">
      <c r="A174" s="464"/>
      <c r="B174" s="464"/>
      <c r="C174" s="69"/>
      <c r="D174" s="69"/>
      <c r="E174" s="59"/>
      <c r="F174" s="69"/>
      <c r="G174" s="59"/>
      <c r="H174" s="88"/>
      <c r="I174" s="89"/>
      <c r="J174" s="90"/>
    </row>
    <row r="175" spans="1:10" s="4" customFormat="1" ht="15">
      <c r="A175" s="58"/>
      <c r="B175" s="18"/>
      <c r="C175" s="18"/>
      <c r="D175" s="18"/>
      <c r="E175" s="18"/>
      <c r="F175" s="18"/>
      <c r="G175" s="18"/>
      <c r="H175" s="54"/>
      <c r="J175" s="23"/>
    </row>
    <row r="176" spans="1:10" ht="21.75" customHeight="1">
      <c r="A176" s="16"/>
      <c r="B176" s="19"/>
      <c r="C176" s="34"/>
      <c r="D176" s="34"/>
      <c r="E176" s="35"/>
      <c r="F176" s="91"/>
      <c r="G176" s="92"/>
      <c r="H176" s="93"/>
      <c r="I176" s="6"/>
      <c r="J176" s="22"/>
    </row>
    <row r="177" spans="1:10" ht="21.75" customHeight="1">
      <c r="A177" s="16"/>
      <c r="B177" s="19"/>
      <c r="C177" s="34"/>
      <c r="D177" s="34"/>
      <c r="E177" s="35"/>
      <c r="F177" s="91"/>
      <c r="G177" s="92"/>
      <c r="H177" s="93"/>
      <c r="I177" s="6"/>
      <c r="J177" s="22"/>
    </row>
    <row r="178" spans="1:10" ht="21.75" customHeight="1">
      <c r="A178" s="16"/>
      <c r="B178" s="19"/>
      <c r="C178" s="34"/>
      <c r="D178" s="34"/>
      <c r="E178" s="35"/>
      <c r="F178" s="91"/>
      <c r="G178" s="92"/>
      <c r="H178" s="93"/>
      <c r="I178" s="6"/>
      <c r="J178" s="22"/>
    </row>
    <row r="179" spans="1:10" ht="21.75" customHeight="1">
      <c r="A179" s="16"/>
      <c r="B179" s="19"/>
      <c r="C179" s="34"/>
      <c r="D179" s="34"/>
      <c r="E179" s="35"/>
      <c r="F179" s="91"/>
      <c r="G179" s="92"/>
      <c r="H179" s="93"/>
      <c r="I179" s="6"/>
      <c r="J179" s="22"/>
    </row>
    <row r="180" spans="1:10" ht="21.75" customHeight="1">
      <c r="A180" s="16"/>
      <c r="B180" s="19"/>
      <c r="C180" s="34"/>
      <c r="D180" s="34"/>
      <c r="E180" s="35"/>
      <c r="F180" s="91"/>
      <c r="G180" s="92"/>
      <c r="H180" s="93"/>
      <c r="I180" s="6"/>
      <c r="J180" s="22"/>
    </row>
    <row r="181" spans="1:10" ht="21.75" customHeight="1">
      <c r="A181" s="16"/>
      <c r="B181" s="19"/>
      <c r="C181" s="34"/>
      <c r="D181" s="34"/>
      <c r="E181" s="35"/>
      <c r="F181" s="91"/>
      <c r="G181" s="92"/>
      <c r="H181" s="93"/>
      <c r="I181" s="6"/>
      <c r="J181" s="22"/>
    </row>
    <row r="182" spans="1:10" ht="21.75" customHeight="1">
      <c r="A182" s="16"/>
      <c r="B182" s="19"/>
      <c r="C182" s="34"/>
      <c r="D182" s="34"/>
      <c r="E182" s="35"/>
      <c r="F182" s="91"/>
      <c r="G182" s="92"/>
      <c r="H182" s="93"/>
      <c r="I182" s="6"/>
      <c r="J182" s="22"/>
    </row>
    <row r="183" spans="1:10" ht="21.75" customHeight="1">
      <c r="A183" s="16"/>
      <c r="B183" s="19"/>
      <c r="C183" s="34"/>
      <c r="D183" s="34"/>
      <c r="E183" s="35"/>
      <c r="F183" s="91"/>
      <c r="G183" s="92"/>
      <c r="H183" s="93"/>
      <c r="I183" s="6"/>
      <c r="J183" s="22"/>
    </row>
    <row r="184" spans="1:10" ht="22.5" customHeight="1">
      <c r="A184" s="16"/>
      <c r="B184" s="19"/>
      <c r="C184" s="34"/>
      <c r="D184" s="34"/>
      <c r="E184" s="35"/>
      <c r="F184" s="91"/>
      <c r="G184" s="92"/>
      <c r="H184" s="93"/>
      <c r="I184" s="6"/>
      <c r="J184" s="22"/>
    </row>
    <row r="185" spans="1:10" ht="22.5" customHeight="1">
      <c r="A185" s="16"/>
      <c r="B185" s="19"/>
      <c r="C185" s="34"/>
      <c r="D185" s="34"/>
      <c r="E185" s="35"/>
      <c r="F185" s="91"/>
      <c r="G185" s="92"/>
      <c r="H185" s="93"/>
      <c r="I185" s="6"/>
      <c r="J185" s="22"/>
    </row>
    <row r="186" spans="1:10" ht="22.5" customHeight="1">
      <c r="A186" s="16"/>
      <c r="B186" s="19"/>
      <c r="C186" s="34"/>
      <c r="D186" s="34"/>
      <c r="E186" s="35"/>
      <c r="F186" s="91"/>
      <c r="G186" s="92"/>
      <c r="H186" s="93"/>
      <c r="I186" s="6"/>
      <c r="J186" s="22"/>
    </row>
    <row r="187" spans="1:10" ht="22.5" customHeight="1">
      <c r="A187" s="16"/>
      <c r="B187" s="19"/>
      <c r="C187" s="34"/>
      <c r="D187" s="34"/>
      <c r="E187" s="35"/>
      <c r="F187" s="91"/>
      <c r="G187" s="92"/>
      <c r="H187" s="93"/>
      <c r="I187" s="6"/>
      <c r="J187" s="22"/>
    </row>
    <row r="188" spans="1:10" ht="22.5" customHeight="1">
      <c r="A188" s="16"/>
      <c r="B188" s="19"/>
      <c r="C188" s="34"/>
      <c r="D188" s="34"/>
      <c r="E188" s="35"/>
      <c r="F188" s="91"/>
      <c r="G188" s="92"/>
      <c r="H188" s="93"/>
      <c r="I188" s="6"/>
      <c r="J188" s="22"/>
    </row>
    <row r="189" spans="1:10" ht="22.5" customHeight="1">
      <c r="A189" s="16"/>
      <c r="B189" s="19"/>
      <c r="C189" s="34"/>
      <c r="D189" s="34"/>
      <c r="E189" s="35"/>
      <c r="F189" s="91"/>
      <c r="G189" s="92"/>
      <c r="H189" s="93"/>
      <c r="I189" s="6"/>
      <c r="J189" s="22"/>
    </row>
    <row r="190" spans="1:10" ht="22.5" customHeight="1">
      <c r="A190" s="49"/>
      <c r="B190" s="19"/>
      <c r="C190" s="34"/>
      <c r="D190" s="34"/>
      <c r="E190" s="35"/>
      <c r="F190" s="91"/>
      <c r="G190" s="92"/>
      <c r="H190" s="93"/>
      <c r="I190" s="6"/>
      <c r="J190" s="22"/>
    </row>
    <row r="191" spans="1:10" ht="22.5" customHeight="1">
      <c r="A191" s="16"/>
      <c r="B191" s="19"/>
      <c r="C191" s="34"/>
      <c r="D191" s="34"/>
      <c r="E191" s="35"/>
      <c r="F191" s="91"/>
      <c r="G191" s="92"/>
      <c r="H191" s="93"/>
      <c r="I191" s="6"/>
      <c r="J191" s="22"/>
    </row>
    <row r="192" spans="1:10" ht="22.5" customHeight="1">
      <c r="A192" s="16"/>
      <c r="B192" s="50"/>
      <c r="C192" s="94"/>
      <c r="D192" s="94"/>
      <c r="E192" s="85"/>
      <c r="F192" s="95"/>
      <c r="G192" s="96"/>
      <c r="H192" s="97"/>
      <c r="I192" s="6"/>
      <c r="J192" s="22"/>
    </row>
    <row r="193" spans="1:10" ht="22.5" customHeight="1" thickBot="1">
      <c r="A193" s="55"/>
      <c r="B193" s="56"/>
      <c r="C193" s="98"/>
      <c r="D193" s="98"/>
      <c r="E193" s="63"/>
      <c r="F193" s="63"/>
      <c r="G193" s="99"/>
      <c r="H193" s="100"/>
      <c r="I193" s="8"/>
      <c r="J193" s="22"/>
    </row>
    <row r="194" spans="1:10" s="61" customFormat="1" ht="25.5" customHeight="1">
      <c r="A194" s="74"/>
      <c r="B194" s="103"/>
      <c r="C194" s="104"/>
      <c r="D194" s="75"/>
      <c r="E194" s="105"/>
      <c r="F194" s="106"/>
      <c r="G194" s="101"/>
      <c r="I194" s="73"/>
      <c r="J194" s="60"/>
    </row>
    <row r="195" spans="1:6" s="61" customFormat="1" ht="25.5" customHeight="1">
      <c r="A195" s="465"/>
      <c r="B195" s="465"/>
      <c r="C195" s="465"/>
      <c r="D195" s="465"/>
      <c r="E195" s="465"/>
      <c r="F195" s="465"/>
    </row>
    <row r="196" spans="1:6" s="61" customFormat="1" ht="25.5" customHeight="1">
      <c r="A196" s="459"/>
      <c r="B196" s="459"/>
      <c r="C196" s="459"/>
      <c r="D196" s="459"/>
      <c r="E196" s="459"/>
      <c r="F196" s="459"/>
    </row>
    <row r="197" spans="1:6" s="86" customFormat="1" ht="53.25" customHeight="1">
      <c r="A197" s="64"/>
      <c r="B197" s="13"/>
      <c r="C197" s="72"/>
      <c r="D197" s="72"/>
      <c r="E197" s="107"/>
      <c r="F197" s="108"/>
    </row>
    <row r="198" spans="1:6" s="4" customFormat="1" ht="15">
      <c r="A198" s="58"/>
      <c r="B198" s="18"/>
      <c r="C198" s="18"/>
      <c r="D198" s="18"/>
      <c r="E198" s="18"/>
      <c r="F198" s="54"/>
    </row>
    <row r="199" spans="1:6" ht="19.5" customHeight="1">
      <c r="A199" s="16"/>
      <c r="B199" s="19"/>
      <c r="C199" s="14"/>
      <c r="D199" s="14"/>
      <c r="E199" s="14"/>
      <c r="F199" s="67"/>
    </row>
    <row r="200" spans="1:6" ht="19.5" customHeight="1">
      <c r="A200" s="16"/>
      <c r="B200" s="19"/>
      <c r="C200" s="14"/>
      <c r="D200" s="14"/>
      <c r="E200" s="14"/>
      <c r="F200" s="67"/>
    </row>
    <row r="201" spans="1:6" ht="19.5" customHeight="1">
      <c r="A201" s="16"/>
      <c r="B201" s="19"/>
      <c r="C201" s="14"/>
      <c r="D201" s="14"/>
      <c r="E201" s="14"/>
      <c r="F201" s="67"/>
    </row>
    <row r="202" spans="1:6" ht="19.5" customHeight="1">
      <c r="A202" s="16"/>
      <c r="B202" s="19"/>
      <c r="C202" s="14"/>
      <c r="D202" s="14"/>
      <c r="E202" s="14"/>
      <c r="F202" s="67"/>
    </row>
    <row r="203" spans="1:6" ht="19.5" customHeight="1">
      <c r="A203" s="16"/>
      <c r="B203" s="19"/>
      <c r="C203" s="14"/>
      <c r="D203" s="14"/>
      <c r="E203" s="14"/>
      <c r="F203" s="67"/>
    </row>
    <row r="204" spans="1:6" ht="19.5" customHeight="1">
      <c r="A204" s="16"/>
      <c r="B204" s="19"/>
      <c r="C204" s="14"/>
      <c r="D204" s="14"/>
      <c r="E204" s="14"/>
      <c r="F204" s="67"/>
    </row>
    <row r="205" spans="1:6" ht="19.5" customHeight="1">
      <c r="A205" s="16"/>
      <c r="B205" s="19"/>
      <c r="C205" s="14"/>
      <c r="D205" s="14"/>
      <c r="E205" s="14"/>
      <c r="F205" s="67"/>
    </row>
    <row r="206" spans="1:6" ht="19.5" customHeight="1">
      <c r="A206" s="16"/>
      <c r="B206" s="19"/>
      <c r="C206" s="14"/>
      <c r="D206" s="14"/>
      <c r="E206" s="14"/>
      <c r="F206" s="67"/>
    </row>
    <row r="207" spans="1:6" ht="19.5" customHeight="1">
      <c r="A207" s="16"/>
      <c r="B207" s="19"/>
      <c r="C207" s="14"/>
      <c r="D207" s="14"/>
      <c r="E207" s="14"/>
      <c r="F207" s="67"/>
    </row>
    <row r="208" spans="1:6" ht="19.5" customHeight="1">
      <c r="A208" s="16"/>
      <c r="B208" s="19"/>
      <c r="C208" s="14"/>
      <c r="D208" s="14"/>
      <c r="E208" s="14"/>
      <c r="F208" s="67"/>
    </row>
    <row r="209" spans="1:6" ht="19.5" customHeight="1">
      <c r="A209" s="16"/>
      <c r="B209" s="19"/>
      <c r="C209" s="14"/>
      <c r="D209" s="14"/>
      <c r="E209" s="14"/>
      <c r="F209" s="67"/>
    </row>
    <row r="210" spans="1:6" ht="19.5" customHeight="1">
      <c r="A210" s="16"/>
      <c r="B210" s="19"/>
      <c r="C210" s="14"/>
      <c r="D210" s="14"/>
      <c r="E210" s="14"/>
      <c r="F210" s="67"/>
    </row>
    <row r="211" spans="1:6" ht="19.5" customHeight="1">
      <c r="A211" s="16"/>
      <c r="B211" s="19"/>
      <c r="C211" s="14"/>
      <c r="D211" s="14"/>
      <c r="E211" s="14"/>
      <c r="F211" s="67"/>
    </row>
    <row r="212" spans="1:6" ht="19.5" customHeight="1">
      <c r="A212" s="16"/>
      <c r="B212" s="19"/>
      <c r="C212" s="14"/>
      <c r="D212" s="14"/>
      <c r="E212" s="14"/>
      <c r="F212" s="67"/>
    </row>
    <row r="213" spans="1:6" ht="19.5" customHeight="1">
      <c r="A213" s="16"/>
      <c r="B213" s="19"/>
      <c r="C213" s="14"/>
      <c r="D213" s="14"/>
      <c r="E213" s="14"/>
      <c r="F213" s="67"/>
    </row>
    <row r="214" spans="1:6" ht="19.5" customHeight="1">
      <c r="A214" s="16"/>
      <c r="B214" s="19"/>
      <c r="C214" s="14"/>
      <c r="D214" s="14"/>
      <c r="E214" s="14"/>
      <c r="F214" s="67"/>
    </row>
    <row r="215" spans="1:6" ht="19.5" customHeight="1">
      <c r="A215" s="16"/>
      <c r="B215" s="19"/>
      <c r="C215" s="14"/>
      <c r="D215" s="14"/>
      <c r="E215" s="14"/>
      <c r="F215" s="67"/>
    </row>
    <row r="216" spans="1:6" ht="19.5" customHeight="1" thickBot="1">
      <c r="A216" s="55"/>
      <c r="B216" s="56"/>
      <c r="C216" s="57"/>
      <c r="D216" s="57"/>
      <c r="E216" s="57"/>
      <c r="F216" s="109"/>
    </row>
    <row r="217" spans="1:6" ht="15">
      <c r="A217" s="16"/>
      <c r="B217" s="20"/>
      <c r="C217" s="16"/>
      <c r="D217" s="16"/>
      <c r="E217" s="16"/>
      <c r="F217" s="16"/>
    </row>
  </sheetData>
  <mergeCells count="33">
    <mergeCell ref="A57:G57"/>
    <mergeCell ref="A29:G29"/>
    <mergeCell ref="A56:G56"/>
    <mergeCell ref="A30:G30"/>
    <mergeCell ref="A58:G58"/>
    <mergeCell ref="A59:G59"/>
    <mergeCell ref="A83:G83"/>
    <mergeCell ref="A84:G84"/>
    <mergeCell ref="D82:G82"/>
    <mergeCell ref="G150:G151"/>
    <mergeCell ref="A110:H110"/>
    <mergeCell ref="A86:G86"/>
    <mergeCell ref="A85:G85"/>
    <mergeCell ref="C150:C151"/>
    <mergeCell ref="D150:D151"/>
    <mergeCell ref="E150:E151"/>
    <mergeCell ref="F150:F151"/>
    <mergeCell ref="A196:F196"/>
    <mergeCell ref="A3:D3"/>
    <mergeCell ref="A4:D4"/>
    <mergeCell ref="A171:H171"/>
    <mergeCell ref="A172:H172"/>
    <mergeCell ref="A174:B174"/>
    <mergeCell ref="A195:F195"/>
    <mergeCell ref="A148:G148"/>
    <mergeCell ref="B149:G149"/>
    <mergeCell ref="B150:B151"/>
    <mergeCell ref="C28:F28"/>
    <mergeCell ref="D55:G55"/>
    <mergeCell ref="A2:D2"/>
    <mergeCell ref="A5:D5"/>
    <mergeCell ref="A7:A8"/>
    <mergeCell ref="B7:B8"/>
  </mergeCells>
  <printOptions/>
  <pageMargins left="1.04" right="0.75" top="0.51" bottom="0.49" header="0.47" footer="0.5"/>
  <pageSetup horizontalDpi="180" verticalDpi="180" orientation="portrait" paperSize="9" scale="82" r:id="rId1"/>
  <headerFooter alignWithMargins="0">
    <oddFooter>&amp;C&amp;P</oddFooter>
  </headerFooter>
  <rowBreaks count="7" manualBreakCount="7">
    <brk id="27" max="6" man="1"/>
    <brk id="54" max="6" man="1"/>
    <brk id="81" max="255" man="1"/>
    <brk id="109" max="255" man="1"/>
    <brk id="147" max="255" man="1"/>
    <brk id="170" max="255" man="1"/>
    <brk id="193" max="255" man="1"/>
  </rowBreaks>
</worksheet>
</file>

<file path=xl/worksheets/sheet3.xml><?xml version="1.0" encoding="utf-8"?>
<worksheet xmlns="http://schemas.openxmlformats.org/spreadsheetml/2006/main" xmlns:r="http://schemas.openxmlformats.org/officeDocument/2006/relationships">
  <sheetPr codeName="Sheet5"/>
  <dimension ref="A1:O89"/>
  <sheetViews>
    <sheetView view="pageBreakPreview" zoomScale="75" zoomScaleNormal="75" zoomScaleSheetLayoutView="75" workbookViewId="0" topLeftCell="A1">
      <selection activeCell="A2" sqref="A2:K2"/>
    </sheetView>
  </sheetViews>
  <sheetFormatPr defaultColWidth="9.00390625" defaultRowHeight="12.75"/>
  <cols>
    <col min="1" max="1" width="6.00390625" style="3" customWidth="1"/>
    <col min="2" max="2" width="25.00390625" style="3" customWidth="1"/>
    <col min="3" max="5" width="16.625" style="3" customWidth="1"/>
    <col min="6" max="6" width="14.875" style="3" customWidth="1"/>
    <col min="7" max="7" width="17.75390625" style="3" customWidth="1"/>
    <col min="8" max="8" width="15.125" style="3" customWidth="1"/>
    <col min="9" max="9" width="16.00390625" style="3" customWidth="1"/>
    <col min="10" max="10" width="13.625" style="3" customWidth="1"/>
    <col min="11" max="11" width="12.50390625" style="3" customWidth="1"/>
    <col min="12" max="12" width="17.625" style="3" customWidth="1"/>
    <col min="13" max="13" width="13.125" style="3" customWidth="1"/>
    <col min="14" max="14" width="16.125" style="3" customWidth="1"/>
    <col min="15" max="15" width="14.25390625" style="3" customWidth="1"/>
    <col min="16" max="16384" width="9.00390625" style="3" customWidth="1"/>
  </cols>
  <sheetData>
    <row r="1" spans="8:15" ht="24.75" customHeight="1">
      <c r="H1" s="453" t="s">
        <v>205</v>
      </c>
      <c r="I1" s="453"/>
      <c r="J1" s="453"/>
      <c r="K1" s="453"/>
      <c r="L1" s="256"/>
      <c r="M1"/>
      <c r="N1"/>
      <c r="O1"/>
    </row>
    <row r="2" spans="1:13" ht="25.5" customHeight="1">
      <c r="A2" s="462" t="s">
        <v>166</v>
      </c>
      <c r="B2" s="462"/>
      <c r="C2" s="462"/>
      <c r="D2" s="462"/>
      <c r="E2" s="462"/>
      <c r="F2" s="462"/>
      <c r="G2" s="462"/>
      <c r="H2" s="462"/>
      <c r="I2" s="462"/>
      <c r="J2" s="462"/>
      <c r="K2" s="462"/>
      <c r="L2" s="282"/>
      <c r="M2" s="22"/>
    </row>
    <row r="3" spans="1:13" ht="28.5" customHeight="1">
      <c r="A3" s="248" t="s">
        <v>227</v>
      </c>
      <c r="B3" s="39"/>
      <c r="C3" s="39"/>
      <c r="D3" s="39"/>
      <c r="E3" s="39"/>
      <c r="F3" s="39"/>
      <c r="G3" s="31"/>
      <c r="H3" s="16"/>
      <c r="I3" s="15"/>
      <c r="J3" s="16"/>
      <c r="K3" s="16"/>
      <c r="L3" s="16"/>
      <c r="M3" s="22"/>
    </row>
    <row r="4" spans="1:13" ht="33.75" customHeight="1">
      <c r="A4" s="472"/>
      <c r="B4" s="439" t="s">
        <v>80</v>
      </c>
      <c r="C4" s="473" t="s">
        <v>257</v>
      </c>
      <c r="D4" s="473"/>
      <c r="E4" s="473"/>
      <c r="F4" s="473"/>
      <c r="G4" s="473" t="s">
        <v>260</v>
      </c>
      <c r="H4" s="473"/>
      <c r="I4" s="473"/>
      <c r="J4" s="473"/>
      <c r="K4" s="438" t="s">
        <v>261</v>
      </c>
      <c r="L4" s="288"/>
      <c r="M4" s="22"/>
    </row>
    <row r="5" spans="1:13" s="53" customFormat="1" ht="33.75" customHeight="1">
      <c r="A5" s="472"/>
      <c r="B5" s="439"/>
      <c r="C5" s="336" t="s">
        <v>105</v>
      </c>
      <c r="D5" s="336" t="s">
        <v>153</v>
      </c>
      <c r="E5" s="336" t="s">
        <v>247</v>
      </c>
      <c r="F5" s="174" t="s">
        <v>250</v>
      </c>
      <c r="G5" s="336" t="s">
        <v>105</v>
      </c>
      <c r="H5" s="336" t="s">
        <v>153</v>
      </c>
      <c r="I5" s="336" t="s">
        <v>247</v>
      </c>
      <c r="J5" s="174" t="s">
        <v>250</v>
      </c>
      <c r="K5" s="438"/>
      <c r="L5" s="288"/>
      <c r="M5" s="52"/>
    </row>
    <row r="6" spans="1:13" s="4" customFormat="1" ht="27.75" customHeight="1" thickBot="1">
      <c r="A6" s="5" t="s">
        <v>53</v>
      </c>
      <c r="B6" s="12" t="s">
        <v>23</v>
      </c>
      <c r="C6" s="157"/>
      <c r="D6" s="157">
        <v>3</v>
      </c>
      <c r="E6" s="157">
        <v>4</v>
      </c>
      <c r="F6" s="231" t="s">
        <v>27</v>
      </c>
      <c r="G6" s="157">
        <v>6</v>
      </c>
      <c r="H6" s="157">
        <v>7</v>
      </c>
      <c r="I6" s="156" t="s">
        <v>33</v>
      </c>
      <c r="J6" s="110" t="s">
        <v>34</v>
      </c>
      <c r="K6" s="110" t="s">
        <v>35</v>
      </c>
      <c r="L6" s="287"/>
      <c r="M6" s="23"/>
    </row>
    <row r="7" spans="1:15" ht="30" customHeight="1">
      <c r="A7" s="164">
        <v>1</v>
      </c>
      <c r="B7" s="155" t="s">
        <v>2</v>
      </c>
      <c r="C7" s="302">
        <v>1256366</v>
      </c>
      <c r="D7" s="302">
        <v>1261755</v>
      </c>
      <c r="E7" s="302">
        <v>1380591</v>
      </c>
      <c r="F7" s="303">
        <f>AVERAGE(C7:E7)</f>
        <v>1299570.6666666667</v>
      </c>
      <c r="G7" s="175">
        <v>765.42</v>
      </c>
      <c r="H7" s="353">
        <v>777.1</v>
      </c>
      <c r="I7" s="353">
        <v>786.16</v>
      </c>
      <c r="J7" s="355">
        <f>AVERAGE(G7:I7)</f>
        <v>776.2266666666666</v>
      </c>
      <c r="K7" s="170">
        <f>F7/J7</f>
        <v>1674.2154353539347</v>
      </c>
      <c r="L7" s="289"/>
      <c r="M7" s="283"/>
      <c r="N7" s="283"/>
      <c r="O7" s="283"/>
    </row>
    <row r="8" spans="1:15" ht="30" customHeight="1">
      <c r="A8" s="164">
        <v>2</v>
      </c>
      <c r="B8" s="155" t="s">
        <v>3</v>
      </c>
      <c r="C8" s="302">
        <v>244237</v>
      </c>
      <c r="D8" s="302">
        <v>276471</v>
      </c>
      <c r="E8" s="302">
        <v>336091</v>
      </c>
      <c r="F8" s="303">
        <f aca="true" t="shared" si="0" ref="F8:F23">AVERAGE(C8:E8)</f>
        <v>285599.6666666667</v>
      </c>
      <c r="G8" s="175">
        <v>843.85</v>
      </c>
      <c r="H8" s="353">
        <v>855.68</v>
      </c>
      <c r="I8" s="353">
        <v>871.31</v>
      </c>
      <c r="J8" s="355">
        <f>AVERAGE(G8:I8)</f>
        <v>856.9466666666667</v>
      </c>
      <c r="K8" s="170">
        <f aca="true" t="shared" si="1" ref="K8:K24">F8/J8</f>
        <v>333.2758942602418</v>
      </c>
      <c r="L8" s="289"/>
      <c r="M8" s="284"/>
      <c r="N8" s="284"/>
      <c r="O8" s="284"/>
    </row>
    <row r="9" spans="1:15" ht="30" customHeight="1">
      <c r="A9" s="164">
        <v>3</v>
      </c>
      <c r="B9" s="155" t="s">
        <v>143</v>
      </c>
      <c r="C9" s="302">
        <v>199313</v>
      </c>
      <c r="D9" s="302">
        <v>232744</v>
      </c>
      <c r="E9" s="302">
        <v>258825</v>
      </c>
      <c r="F9" s="303">
        <f t="shared" si="0"/>
        <v>230294</v>
      </c>
      <c r="G9" s="175">
        <v>209.69</v>
      </c>
      <c r="H9" s="353">
        <v>214.12</v>
      </c>
      <c r="I9" s="353">
        <v>217.64</v>
      </c>
      <c r="J9" s="355">
        <f aca="true" t="shared" si="2" ref="J9:J24">AVERAGE(G9:I9)</f>
        <v>213.8166666666667</v>
      </c>
      <c r="K9" s="170">
        <f t="shared" si="1"/>
        <v>1077.0629043573153</v>
      </c>
      <c r="L9" s="289"/>
      <c r="M9" s="284"/>
      <c r="N9" s="284"/>
      <c r="O9" s="284"/>
    </row>
    <row r="10" spans="1:15" ht="30" customHeight="1">
      <c r="A10" s="164">
        <v>4</v>
      </c>
      <c r="B10" s="155" t="s">
        <v>5</v>
      </c>
      <c r="C10" s="302">
        <v>56934</v>
      </c>
      <c r="D10" s="302">
        <v>60219</v>
      </c>
      <c r="E10" s="302">
        <v>71025</v>
      </c>
      <c r="F10" s="303">
        <f t="shared" si="0"/>
        <v>62726</v>
      </c>
      <c r="G10" s="175">
        <v>13.6</v>
      </c>
      <c r="H10" s="353">
        <v>13.57</v>
      </c>
      <c r="I10" s="353">
        <v>13.89</v>
      </c>
      <c r="J10" s="355">
        <f t="shared" si="2"/>
        <v>13.686666666666667</v>
      </c>
      <c r="K10" s="170">
        <f t="shared" si="1"/>
        <v>4583.00048709206</v>
      </c>
      <c r="L10" s="289"/>
      <c r="M10" s="284"/>
      <c r="N10" s="284"/>
      <c r="O10" s="285"/>
    </row>
    <row r="11" spans="1:15" ht="30" customHeight="1">
      <c r="A11" s="164">
        <v>5</v>
      </c>
      <c r="B11" s="155" t="s">
        <v>6</v>
      </c>
      <c r="C11" s="302">
        <v>924681</v>
      </c>
      <c r="D11" s="302">
        <v>952046</v>
      </c>
      <c r="E11" s="302">
        <v>1117341</v>
      </c>
      <c r="F11" s="303">
        <f t="shared" si="0"/>
        <v>998022.6666666666</v>
      </c>
      <c r="G11" s="175">
        <v>513.49</v>
      </c>
      <c r="H11" s="353">
        <v>520.79</v>
      </c>
      <c r="I11" s="353">
        <v>529.44</v>
      </c>
      <c r="J11" s="355">
        <f t="shared" si="2"/>
        <v>521.24</v>
      </c>
      <c r="K11" s="170">
        <f t="shared" si="1"/>
        <v>1914.7085155910265</v>
      </c>
      <c r="L11" s="289"/>
      <c r="M11" s="284"/>
      <c r="N11" s="284"/>
      <c r="O11" s="284"/>
    </row>
    <row r="12" spans="1:15" ht="30" customHeight="1">
      <c r="A12" s="164">
        <v>6</v>
      </c>
      <c r="B12" s="155" t="s">
        <v>7</v>
      </c>
      <c r="C12" s="302">
        <v>497243</v>
      </c>
      <c r="D12" s="302">
        <v>554968</v>
      </c>
      <c r="E12" s="302">
        <v>634805</v>
      </c>
      <c r="F12" s="303">
        <f t="shared" si="0"/>
        <v>562338.6666666666</v>
      </c>
      <c r="G12" s="175">
        <v>214.67</v>
      </c>
      <c r="H12" s="353">
        <v>218.37</v>
      </c>
      <c r="I12" s="353">
        <v>222.73</v>
      </c>
      <c r="J12" s="355">
        <f t="shared" si="2"/>
        <v>218.59</v>
      </c>
      <c r="K12" s="170">
        <f t="shared" si="1"/>
        <v>2572.5727007944856</v>
      </c>
      <c r="L12" s="289"/>
      <c r="M12" s="284"/>
      <c r="N12" s="284"/>
      <c r="O12" s="284"/>
    </row>
    <row r="13" spans="1:15" ht="30" customHeight="1">
      <c r="A13" s="164">
        <v>7</v>
      </c>
      <c r="B13" s="155" t="s">
        <v>144</v>
      </c>
      <c r="C13" s="302">
        <v>207595</v>
      </c>
      <c r="D13" s="302">
        <v>227784</v>
      </c>
      <c r="E13" s="302">
        <v>227764</v>
      </c>
      <c r="F13" s="303">
        <f t="shared" si="0"/>
        <v>221047.66666666666</v>
      </c>
      <c r="G13" s="175">
        <v>272.71</v>
      </c>
      <c r="H13" s="353">
        <v>277.37</v>
      </c>
      <c r="I13" s="353">
        <v>282.06</v>
      </c>
      <c r="J13" s="355">
        <f t="shared" si="2"/>
        <v>277.37999999999994</v>
      </c>
      <c r="K13" s="170">
        <f t="shared" si="1"/>
        <v>796.9127790996708</v>
      </c>
      <c r="L13" s="289"/>
      <c r="M13" s="284"/>
      <c r="N13" s="284"/>
      <c r="O13" s="284"/>
    </row>
    <row r="14" spans="1:15" ht="30" customHeight="1">
      <c r="A14" s="164">
        <v>8</v>
      </c>
      <c r="B14" s="155" t="s">
        <v>8</v>
      </c>
      <c r="C14" s="302">
        <v>985327</v>
      </c>
      <c r="D14" s="302">
        <v>1043971</v>
      </c>
      <c r="E14" s="302">
        <v>1257012</v>
      </c>
      <c r="F14" s="303">
        <f t="shared" si="0"/>
        <v>1095436.6666666667</v>
      </c>
      <c r="G14" s="175">
        <v>533.21</v>
      </c>
      <c r="H14" s="353">
        <v>539.69</v>
      </c>
      <c r="I14" s="353">
        <v>546.54</v>
      </c>
      <c r="J14" s="355">
        <f t="shared" si="2"/>
        <v>539.8133333333334</v>
      </c>
      <c r="K14" s="170">
        <f t="shared" si="1"/>
        <v>2029.2879019908116</v>
      </c>
      <c r="L14" s="289"/>
      <c r="M14" s="284"/>
      <c r="N14" s="284"/>
      <c r="O14" s="284"/>
    </row>
    <row r="15" spans="1:15" ht="30" customHeight="1">
      <c r="A15" s="164">
        <v>9</v>
      </c>
      <c r="B15" s="155" t="s">
        <v>9</v>
      </c>
      <c r="C15" s="302">
        <v>592342</v>
      </c>
      <c r="D15" s="302">
        <v>730252</v>
      </c>
      <c r="E15" s="302">
        <v>808877</v>
      </c>
      <c r="F15" s="303">
        <f t="shared" si="0"/>
        <v>710490.3333333334</v>
      </c>
      <c r="G15" s="175">
        <v>319.72</v>
      </c>
      <c r="H15" s="353">
        <v>323.03</v>
      </c>
      <c r="I15" s="353">
        <v>325.91</v>
      </c>
      <c r="J15" s="355">
        <f t="shared" si="2"/>
        <v>322.8866666666667</v>
      </c>
      <c r="K15" s="170">
        <f t="shared" si="1"/>
        <v>2200.432556314909</v>
      </c>
      <c r="L15" s="289"/>
      <c r="M15" s="284"/>
      <c r="N15" s="284"/>
      <c r="O15" s="284"/>
    </row>
    <row r="16" spans="1:15" ht="30" customHeight="1">
      <c r="A16" s="164">
        <v>10</v>
      </c>
      <c r="B16" s="155" t="s">
        <v>10</v>
      </c>
      <c r="C16" s="302">
        <v>470232</v>
      </c>
      <c r="D16" s="302">
        <v>617026</v>
      </c>
      <c r="E16" s="302">
        <v>678876</v>
      </c>
      <c r="F16" s="303">
        <f t="shared" si="0"/>
        <v>588711.3333333334</v>
      </c>
      <c r="G16" s="175">
        <v>610.55</v>
      </c>
      <c r="H16" s="353">
        <v>623.12</v>
      </c>
      <c r="I16" s="353">
        <v>635.21</v>
      </c>
      <c r="J16" s="355">
        <f t="shared" si="2"/>
        <v>622.96</v>
      </c>
      <c r="K16" s="170">
        <f t="shared" si="1"/>
        <v>945.0226873849579</v>
      </c>
      <c r="L16" s="289"/>
      <c r="M16" s="284"/>
      <c r="N16" s="284"/>
      <c r="O16" s="284"/>
    </row>
    <row r="17" spans="1:15" ht="30" customHeight="1">
      <c r="A17" s="164">
        <v>11</v>
      </c>
      <c r="B17" s="155" t="s">
        <v>11</v>
      </c>
      <c r="C17" s="302">
        <v>2128763</v>
      </c>
      <c r="D17" s="302">
        <v>2281101</v>
      </c>
      <c r="E17" s="302">
        <v>2516215</v>
      </c>
      <c r="F17" s="303">
        <f t="shared" si="0"/>
        <v>2308693</v>
      </c>
      <c r="G17" s="175">
        <v>979.26</v>
      </c>
      <c r="H17" s="353">
        <v>993.71</v>
      </c>
      <c r="I17" s="353">
        <v>1009.66</v>
      </c>
      <c r="J17" s="355">
        <f t="shared" si="2"/>
        <v>994.21</v>
      </c>
      <c r="K17" s="170">
        <f t="shared" si="1"/>
        <v>2322.1381800625622</v>
      </c>
      <c r="L17" s="289"/>
      <c r="M17" s="284"/>
      <c r="N17" s="284"/>
      <c r="O17" s="284"/>
    </row>
    <row r="18" spans="1:15" ht="30" customHeight="1">
      <c r="A18" s="164">
        <v>12</v>
      </c>
      <c r="B18" s="155" t="s">
        <v>12</v>
      </c>
      <c r="C18" s="302">
        <v>246689</v>
      </c>
      <c r="D18" s="302">
        <v>287184</v>
      </c>
      <c r="E18" s="302">
        <v>330173</v>
      </c>
      <c r="F18" s="303">
        <f t="shared" si="0"/>
        <v>288015.3333333333</v>
      </c>
      <c r="G18" s="175">
        <v>370.79</v>
      </c>
      <c r="H18" s="353">
        <v>375.03</v>
      </c>
      <c r="I18" s="353">
        <v>379.21</v>
      </c>
      <c r="J18" s="355">
        <f t="shared" si="2"/>
        <v>375.01</v>
      </c>
      <c r="K18" s="170">
        <f t="shared" si="1"/>
        <v>768.0204083446663</v>
      </c>
      <c r="L18" s="289"/>
      <c r="M18" s="284"/>
      <c r="N18" s="284"/>
      <c r="O18" s="284"/>
    </row>
    <row r="19" spans="1:15" ht="30" customHeight="1">
      <c r="A19" s="164">
        <v>13</v>
      </c>
      <c r="B19" s="155" t="s">
        <v>13</v>
      </c>
      <c r="C19" s="302">
        <v>482023</v>
      </c>
      <c r="D19" s="302">
        <v>571099</v>
      </c>
      <c r="E19" s="302">
        <v>614594</v>
      </c>
      <c r="F19" s="303">
        <f t="shared" si="0"/>
        <v>555905.3333333334</v>
      </c>
      <c r="G19" s="175">
        <v>246.25</v>
      </c>
      <c r="H19" s="353">
        <v>248.99</v>
      </c>
      <c r="I19" s="353">
        <v>252.43</v>
      </c>
      <c r="J19" s="355">
        <f t="shared" si="2"/>
        <v>249.22333333333336</v>
      </c>
      <c r="K19" s="170">
        <f t="shared" si="1"/>
        <v>2230.5509114983884</v>
      </c>
      <c r="L19" s="289"/>
      <c r="M19" s="284"/>
      <c r="N19" s="284"/>
      <c r="O19" s="284"/>
    </row>
    <row r="20" spans="1:15" ht="30" customHeight="1">
      <c r="A20" s="164">
        <v>14</v>
      </c>
      <c r="B20" s="155" t="s">
        <v>14</v>
      </c>
      <c r="C20" s="302">
        <v>567117</v>
      </c>
      <c r="D20" s="302">
        <v>625334</v>
      </c>
      <c r="E20" s="302">
        <v>724619</v>
      </c>
      <c r="F20" s="303">
        <f t="shared" si="0"/>
        <v>639023.3333333334</v>
      </c>
      <c r="G20" s="175">
        <v>573.7</v>
      </c>
      <c r="H20" s="353">
        <v>583.5</v>
      </c>
      <c r="I20" s="353">
        <v>595.12</v>
      </c>
      <c r="J20" s="355">
        <f t="shared" si="2"/>
        <v>584.1066666666667</v>
      </c>
      <c r="K20" s="170">
        <f t="shared" si="1"/>
        <v>1094.018215850986</v>
      </c>
      <c r="L20" s="289"/>
      <c r="M20" s="284"/>
      <c r="N20" s="284"/>
      <c r="O20" s="284"/>
    </row>
    <row r="21" spans="1:15" ht="30" customHeight="1">
      <c r="A21" s="164">
        <v>15</v>
      </c>
      <c r="B21" s="155" t="s">
        <v>15</v>
      </c>
      <c r="C21" s="302">
        <v>1300969</v>
      </c>
      <c r="D21" s="302">
        <v>1434170</v>
      </c>
      <c r="E21" s="302">
        <v>1594497</v>
      </c>
      <c r="F21" s="303">
        <f t="shared" si="0"/>
        <v>1443212</v>
      </c>
      <c r="G21" s="175">
        <v>627.42</v>
      </c>
      <c r="H21" s="353">
        <v>633.32</v>
      </c>
      <c r="I21" s="353">
        <v>638.83</v>
      </c>
      <c r="J21" s="355">
        <f t="shared" si="2"/>
        <v>633.19</v>
      </c>
      <c r="K21" s="170">
        <f t="shared" si="1"/>
        <v>2279.2716246308373</v>
      </c>
      <c r="L21" s="289"/>
      <c r="M21" s="284"/>
      <c r="N21" s="284"/>
      <c r="O21" s="284"/>
    </row>
    <row r="22" spans="1:15" ht="30" customHeight="1">
      <c r="A22" s="164">
        <v>16</v>
      </c>
      <c r="B22" s="155" t="s">
        <v>16</v>
      </c>
      <c r="C22" s="302">
        <v>1033018</v>
      </c>
      <c r="D22" s="302">
        <v>1276690</v>
      </c>
      <c r="E22" s="302">
        <v>1360122</v>
      </c>
      <c r="F22" s="303">
        <f t="shared" si="0"/>
        <v>1223276.6666666667</v>
      </c>
      <c r="G22" s="175">
        <v>1684.51</v>
      </c>
      <c r="H22" s="353">
        <v>1715.32</v>
      </c>
      <c r="I22" s="353">
        <v>1749.56</v>
      </c>
      <c r="J22" s="355">
        <f t="shared" si="2"/>
        <v>1716.4633333333331</v>
      </c>
      <c r="K22" s="170">
        <f t="shared" si="1"/>
        <v>712.6727631816585</v>
      </c>
      <c r="L22" s="289"/>
      <c r="M22" s="284"/>
      <c r="N22" s="284"/>
      <c r="O22" s="286"/>
    </row>
    <row r="23" spans="1:15" ht="30" customHeight="1">
      <c r="A23" s="164">
        <v>17</v>
      </c>
      <c r="B23" s="155" t="s">
        <v>17</v>
      </c>
      <c r="C23" s="302">
        <v>650513</v>
      </c>
      <c r="D23" s="302">
        <v>704639</v>
      </c>
      <c r="E23" s="302">
        <v>876791</v>
      </c>
      <c r="F23" s="303">
        <f t="shared" si="0"/>
        <v>743981</v>
      </c>
      <c r="G23" s="175">
        <v>807.29</v>
      </c>
      <c r="H23" s="353">
        <v>819.28</v>
      </c>
      <c r="I23" s="353">
        <v>829.35</v>
      </c>
      <c r="J23" s="355">
        <f>AVERAGE(G23:I23)</f>
        <v>818.64</v>
      </c>
      <c r="K23" s="170">
        <f t="shared" si="1"/>
        <v>908.8011824489397</v>
      </c>
      <c r="L23" s="289"/>
      <c r="M23" s="284"/>
      <c r="N23" s="284"/>
      <c r="O23" s="284"/>
    </row>
    <row r="24" spans="1:13" ht="30" customHeight="1">
      <c r="A24" s="176"/>
      <c r="B24" s="337" t="s">
        <v>36</v>
      </c>
      <c r="C24" s="302">
        <f>SUM(C7:C23)</f>
        <v>11843362</v>
      </c>
      <c r="D24" s="302">
        <f>SUM(D7:D23)</f>
        <v>13137453</v>
      </c>
      <c r="E24" s="302">
        <f>SUM(E7:E23)</f>
        <v>14788218</v>
      </c>
      <c r="F24" s="303">
        <f>AVERAGE(C24:E24)</f>
        <v>13256344.333333334</v>
      </c>
      <c r="G24" s="175">
        <f>SUM(G7:G23)</f>
        <v>9586.130000000001</v>
      </c>
      <c r="H24" s="175">
        <f>SUM(H7:H23)</f>
        <v>9731.99</v>
      </c>
      <c r="I24" s="175">
        <f>SUM(I7:I23)</f>
        <v>9885.05</v>
      </c>
      <c r="J24" s="356">
        <f t="shared" si="2"/>
        <v>9734.390000000001</v>
      </c>
      <c r="K24" s="170">
        <f t="shared" si="1"/>
        <v>1361.805345104658</v>
      </c>
      <c r="L24" s="289"/>
      <c r="M24" s="22"/>
    </row>
    <row r="25" spans="1:13" ht="21" customHeight="1">
      <c r="A25" s="16"/>
      <c r="B25" s="19" t="s">
        <v>79</v>
      </c>
      <c r="C25" s="14"/>
      <c r="D25" s="14"/>
      <c r="E25" s="14"/>
      <c r="F25" s="14"/>
      <c r="G25" s="14"/>
      <c r="H25" s="14"/>
      <c r="I25" s="14"/>
      <c r="J25" s="14"/>
      <c r="K25" s="14"/>
      <c r="L25" s="14"/>
      <c r="M25" s="22"/>
    </row>
    <row r="26" spans="1:13" ht="21" customHeight="1">
      <c r="A26" s="16"/>
      <c r="B26" s="19" t="s">
        <v>258</v>
      </c>
      <c r="C26" s="14"/>
      <c r="D26" s="14"/>
      <c r="E26" s="14"/>
      <c r="G26" s="14"/>
      <c r="H26" s="14"/>
      <c r="I26" s="14"/>
      <c r="J26" s="14"/>
      <c r="K26" s="14"/>
      <c r="L26" s="14"/>
      <c r="M26" s="22"/>
    </row>
    <row r="27" spans="1:13" ht="51.75" customHeight="1">
      <c r="A27" s="16"/>
      <c r="B27" s="19"/>
      <c r="C27" s="14"/>
      <c r="E27" s="14"/>
      <c r="F27" s="339" t="s">
        <v>205</v>
      </c>
      <c r="G27" s="14"/>
      <c r="H27" s="14"/>
      <c r="I27" s="14"/>
      <c r="J27" s="14"/>
      <c r="K27" s="14"/>
      <c r="L27" s="14"/>
      <c r="M27" s="22"/>
    </row>
    <row r="28" spans="1:13" ht="24" customHeight="1">
      <c r="A28" s="474" t="s">
        <v>72</v>
      </c>
      <c r="B28" s="474"/>
      <c r="C28" s="474"/>
      <c r="D28" s="474"/>
      <c r="E28" s="474"/>
      <c r="F28" s="474"/>
      <c r="G28" s="14"/>
      <c r="H28" s="14"/>
      <c r="I28" s="14"/>
      <c r="J28" s="14"/>
      <c r="K28" s="14"/>
      <c r="L28" s="14"/>
      <c r="M28" s="22"/>
    </row>
    <row r="29" spans="1:13" ht="24.75" customHeight="1">
      <c r="A29" s="437" t="s">
        <v>117</v>
      </c>
      <c r="B29" s="437"/>
      <c r="C29" s="437"/>
      <c r="D29" s="437"/>
      <c r="E29" s="437"/>
      <c r="F29" s="437"/>
      <c r="H29" s="22"/>
      <c r="I29" s="22"/>
      <c r="J29" s="22"/>
      <c r="K29" s="22"/>
      <c r="L29" s="22"/>
      <c r="M29" s="22"/>
    </row>
    <row r="30" spans="5:13" ht="15.75" customHeight="1">
      <c r="E30"/>
      <c r="F30"/>
      <c r="G30"/>
      <c r="H30" s="22"/>
      <c r="I30" s="22"/>
      <c r="J30" s="22"/>
      <c r="K30" s="22"/>
      <c r="L30" s="22"/>
      <c r="M30" s="22"/>
    </row>
    <row r="31" spans="1:13" s="61" customFormat="1" ht="63.75" customHeight="1">
      <c r="A31" s="151"/>
      <c r="B31" s="195" t="s">
        <v>0</v>
      </c>
      <c r="C31" s="357" t="s">
        <v>263</v>
      </c>
      <c r="D31" s="177" t="s">
        <v>264</v>
      </c>
      <c r="E31" s="177" t="s">
        <v>262</v>
      </c>
      <c r="F31" s="358" t="s">
        <v>47</v>
      </c>
      <c r="H31" s="60"/>
      <c r="I31" s="60"/>
      <c r="J31" s="60"/>
      <c r="K31" s="60"/>
      <c r="L31" s="60"/>
      <c r="M31" s="60"/>
    </row>
    <row r="32" spans="1:13" s="53" customFormat="1" ht="28.5" customHeight="1">
      <c r="A32" s="152" t="s">
        <v>53</v>
      </c>
      <c r="B32" s="153">
        <v>1</v>
      </c>
      <c r="C32" s="153">
        <v>2</v>
      </c>
      <c r="D32" s="153">
        <v>3</v>
      </c>
      <c r="E32" s="359"/>
      <c r="F32" s="360"/>
      <c r="H32" s="52"/>
      <c r="I32" s="52"/>
      <c r="J32" s="52"/>
      <c r="K32" s="52"/>
      <c r="L32" s="52"/>
      <c r="M32" s="52"/>
    </row>
    <row r="33" spans="1:13" ht="30" customHeight="1">
      <c r="A33" s="154">
        <v>1</v>
      </c>
      <c r="B33" s="155" t="s">
        <v>2</v>
      </c>
      <c r="C33" s="156">
        <f>K7</f>
        <v>1674.2154353539347</v>
      </c>
      <c r="D33" s="157">
        <f>'Table-1-3'!F34</f>
        <v>20003.333333333332</v>
      </c>
      <c r="E33" s="156">
        <f>C33/D33*100</f>
        <v>8.369682229731385</v>
      </c>
      <c r="F33" s="178">
        <f>E33/$E$50*100</f>
        <v>6.263780996315646</v>
      </c>
      <c r="G33" s="17"/>
      <c r="H33" s="22"/>
      <c r="I33" s="22"/>
      <c r="J33" s="22"/>
      <c r="K33" s="22"/>
      <c r="L33" s="22"/>
      <c r="M33" s="22"/>
    </row>
    <row r="34" spans="1:13" ht="30" customHeight="1">
      <c r="A34" s="154">
        <v>2</v>
      </c>
      <c r="B34" s="155" t="s">
        <v>3</v>
      </c>
      <c r="C34" s="170">
        <f aca="true" t="shared" si="3" ref="C34:C49">K8</f>
        <v>333.2758942602418</v>
      </c>
      <c r="D34" s="157">
        <f>'Table-1-3'!F35</f>
        <v>6490.333333333333</v>
      </c>
      <c r="E34" s="156">
        <f aca="true" t="shared" si="4" ref="E34:E49">C34/D34*100</f>
        <v>5.134958054443662</v>
      </c>
      <c r="F34" s="178">
        <f aca="true" t="shared" si="5" ref="F34:F49">E34/$E$50*100</f>
        <v>3.842947891623174</v>
      </c>
      <c r="G34" s="17"/>
      <c r="H34" s="22"/>
      <c r="I34" s="22"/>
      <c r="J34" s="22"/>
      <c r="K34" s="22"/>
      <c r="L34" s="22"/>
      <c r="M34" s="22"/>
    </row>
    <row r="35" spans="1:13" ht="30" customHeight="1">
      <c r="A35" s="154">
        <v>3</v>
      </c>
      <c r="B35" s="155" t="s">
        <v>151</v>
      </c>
      <c r="C35" s="170">
        <f t="shared" si="3"/>
        <v>1077.0629043573153</v>
      </c>
      <c r="D35" s="157">
        <f>'Table-1-3'!F36</f>
        <v>13658.666666666666</v>
      </c>
      <c r="E35" s="156">
        <f t="shared" si="4"/>
        <v>7.8855640205777675</v>
      </c>
      <c r="F35" s="178">
        <f t="shared" si="5"/>
        <v>5.9014720871799025</v>
      </c>
      <c r="G35" s="17"/>
      <c r="H35" s="22"/>
      <c r="I35" s="22"/>
      <c r="J35" s="22"/>
      <c r="K35" s="22"/>
      <c r="L35" s="22"/>
      <c r="M35" s="22"/>
    </row>
    <row r="36" spans="1:13" ht="30" customHeight="1">
      <c r="A36" s="154">
        <v>4</v>
      </c>
      <c r="B36" s="155" t="s">
        <v>5</v>
      </c>
      <c r="C36" s="170">
        <f t="shared" si="3"/>
        <v>4583.00048709206</v>
      </c>
      <c r="D36" s="157">
        <f>'Table-1-3'!F37</f>
        <v>50719</v>
      </c>
      <c r="E36" s="156">
        <f t="shared" si="4"/>
        <v>9.036062396916462</v>
      </c>
      <c r="F36" s="178">
        <f t="shared" si="5"/>
        <v>6.762492812722262</v>
      </c>
      <c r="G36" s="17"/>
      <c r="H36" s="22"/>
      <c r="I36" s="22"/>
      <c r="J36" s="22"/>
      <c r="K36" s="22"/>
      <c r="L36" s="22"/>
      <c r="M36" s="22"/>
    </row>
    <row r="37" spans="1:13" ht="30" customHeight="1">
      <c r="A37" s="154">
        <v>5</v>
      </c>
      <c r="B37" s="155" t="s">
        <v>6</v>
      </c>
      <c r="C37" s="170">
        <f t="shared" si="3"/>
        <v>1914.7085155910265</v>
      </c>
      <c r="D37" s="157">
        <f>'Table-1-3'!F38</f>
        <v>22560</v>
      </c>
      <c r="E37" s="156">
        <f t="shared" si="4"/>
        <v>8.487183136485047</v>
      </c>
      <c r="F37" s="178">
        <f t="shared" si="5"/>
        <v>6.351717422881396</v>
      </c>
      <c r="G37" s="17"/>
      <c r="H37" s="22"/>
      <c r="I37" s="22"/>
      <c r="J37" s="22"/>
      <c r="K37" s="22"/>
      <c r="L37" s="22"/>
      <c r="M37" s="22"/>
    </row>
    <row r="38" spans="1:13" ht="30" customHeight="1">
      <c r="A38" s="154">
        <v>6</v>
      </c>
      <c r="B38" s="155" t="s">
        <v>7</v>
      </c>
      <c r="C38" s="170">
        <f t="shared" si="3"/>
        <v>2572.5727007944856</v>
      </c>
      <c r="D38" s="157">
        <f>'Table-1-3'!F39</f>
        <v>25929.666666666668</v>
      </c>
      <c r="E38" s="156">
        <f t="shared" si="4"/>
        <v>9.921348908436228</v>
      </c>
      <c r="F38" s="178">
        <f t="shared" si="5"/>
        <v>7.425031804639288</v>
      </c>
      <c r="G38" s="17"/>
      <c r="H38" s="22"/>
      <c r="I38" s="22"/>
      <c r="J38" s="22"/>
      <c r="K38" s="22"/>
      <c r="L38" s="22"/>
      <c r="M38" s="22"/>
    </row>
    <row r="39" spans="1:13" ht="30" customHeight="1">
      <c r="A39" s="154">
        <v>7</v>
      </c>
      <c r="B39" s="155" t="s">
        <v>144</v>
      </c>
      <c r="C39" s="170">
        <f t="shared" si="3"/>
        <v>796.9127790996708</v>
      </c>
      <c r="D39" s="157">
        <f>'Table-1-3'!F40</f>
        <v>11905.666666666666</v>
      </c>
      <c r="E39" s="156">
        <f t="shared" si="4"/>
        <v>6.693558633981053</v>
      </c>
      <c r="F39" s="178">
        <f t="shared" si="5"/>
        <v>5.009387957444667</v>
      </c>
      <c r="G39" s="17"/>
      <c r="H39" s="22"/>
      <c r="I39" s="22"/>
      <c r="J39" s="22"/>
      <c r="K39" s="22"/>
      <c r="L39" s="22"/>
      <c r="M39" s="22"/>
    </row>
    <row r="40" spans="1:13" ht="30" customHeight="1">
      <c r="A40" s="154">
        <v>8</v>
      </c>
      <c r="B40" s="155" t="s">
        <v>8</v>
      </c>
      <c r="C40" s="170">
        <f t="shared" si="3"/>
        <v>2029.2879019908116</v>
      </c>
      <c r="D40" s="157">
        <f>'Table-1-3'!F41</f>
        <v>20144.666666666668</v>
      </c>
      <c r="E40" s="156">
        <f t="shared" si="4"/>
        <v>10.073573991416147</v>
      </c>
      <c r="F40" s="178">
        <f t="shared" si="5"/>
        <v>7.538955434684058</v>
      </c>
      <c r="G40" s="17"/>
      <c r="H40" s="22"/>
      <c r="I40" s="22"/>
      <c r="J40" s="22"/>
      <c r="K40" s="22"/>
      <c r="L40" s="22"/>
      <c r="M40" s="22"/>
    </row>
    <row r="41" spans="1:13" ht="30" customHeight="1">
      <c r="A41" s="154">
        <v>9</v>
      </c>
      <c r="B41" s="155" t="s">
        <v>9</v>
      </c>
      <c r="C41" s="170">
        <f t="shared" si="3"/>
        <v>2200.432556314909</v>
      </c>
      <c r="D41" s="157">
        <f>'Table-1-3'!F42</f>
        <v>24436</v>
      </c>
      <c r="E41" s="156">
        <f t="shared" si="4"/>
        <v>9.004880325400675</v>
      </c>
      <c r="F41" s="178">
        <f t="shared" si="5"/>
        <v>6.739156482665129</v>
      </c>
      <c r="G41" s="17"/>
      <c r="H41" s="22"/>
      <c r="I41" s="22"/>
      <c r="J41" s="22"/>
      <c r="K41" s="22"/>
      <c r="L41" s="22"/>
      <c r="M41" s="22"/>
    </row>
    <row r="42" spans="1:13" ht="30" customHeight="1">
      <c r="A42" s="154">
        <v>10</v>
      </c>
      <c r="B42" s="155" t="s">
        <v>10</v>
      </c>
      <c r="C42" s="170">
        <f t="shared" si="3"/>
        <v>945.0226873849579</v>
      </c>
      <c r="D42" s="157">
        <f>'Table-1-3'!F43</f>
        <v>13104.333333333334</v>
      </c>
      <c r="E42" s="156">
        <f t="shared" si="4"/>
        <v>7.21152815138726</v>
      </c>
      <c r="F42" s="178">
        <f t="shared" si="5"/>
        <v>5.397030824968912</v>
      </c>
      <c r="G42" s="17"/>
      <c r="H42" s="22"/>
      <c r="I42" s="22"/>
      <c r="J42" s="22"/>
      <c r="K42" s="22"/>
      <c r="L42" s="22"/>
      <c r="M42" s="22"/>
    </row>
    <row r="43" spans="1:13" ht="30" customHeight="1">
      <c r="A43" s="154">
        <v>11</v>
      </c>
      <c r="B43" s="155" t="s">
        <v>11</v>
      </c>
      <c r="C43" s="170">
        <f t="shared" si="3"/>
        <v>2322.1381800625622</v>
      </c>
      <c r="D43" s="157">
        <f>'Table-1-3'!F44</f>
        <v>26882</v>
      </c>
      <c r="E43" s="156">
        <f t="shared" si="4"/>
        <v>8.638264191885137</v>
      </c>
      <c r="F43" s="178">
        <f t="shared" si="5"/>
        <v>6.464784874875779</v>
      </c>
      <c r="G43" s="17"/>
      <c r="H43" s="22"/>
      <c r="I43" s="22"/>
      <c r="J43" s="22"/>
      <c r="K43" s="22"/>
      <c r="L43" s="22"/>
      <c r="M43" s="22"/>
    </row>
    <row r="44" spans="1:13" ht="30" customHeight="1">
      <c r="A44" s="154">
        <v>12</v>
      </c>
      <c r="B44" s="155" t="s">
        <v>12</v>
      </c>
      <c r="C44" s="170">
        <f t="shared" si="3"/>
        <v>768.0204083446663</v>
      </c>
      <c r="D44" s="157">
        <f>'Table-1-3'!F45</f>
        <v>12274.666666666666</v>
      </c>
      <c r="E44" s="156">
        <f t="shared" si="4"/>
        <v>6.256955314561154</v>
      </c>
      <c r="F44" s="178">
        <f t="shared" si="5"/>
        <v>4.682638685483543</v>
      </c>
      <c r="G44" s="17"/>
      <c r="H44" s="22"/>
      <c r="I44" s="22"/>
      <c r="J44" s="22"/>
      <c r="K44" s="22"/>
      <c r="L44" s="22"/>
      <c r="M44" s="22"/>
    </row>
    <row r="45" spans="1:13" ht="30" customHeight="1">
      <c r="A45" s="154">
        <v>13</v>
      </c>
      <c r="B45" s="155" t="s">
        <v>13</v>
      </c>
      <c r="C45" s="170">
        <f t="shared" si="3"/>
        <v>2230.5509114983884</v>
      </c>
      <c r="D45" s="157">
        <f>'Table-1-3'!F46</f>
        <v>28744.333333333332</v>
      </c>
      <c r="E45" s="156">
        <f t="shared" si="4"/>
        <v>7.7599674538693595</v>
      </c>
      <c r="F45" s="178">
        <f t="shared" si="5"/>
        <v>5.807476954968549</v>
      </c>
      <c r="G45" s="17"/>
      <c r="H45" s="22"/>
      <c r="I45" s="22"/>
      <c r="J45" s="22"/>
      <c r="K45" s="22"/>
      <c r="L45" s="22"/>
      <c r="M45" s="22"/>
    </row>
    <row r="46" spans="1:13" ht="30" customHeight="1">
      <c r="A46" s="154">
        <v>14</v>
      </c>
      <c r="B46" s="155" t="s">
        <v>14</v>
      </c>
      <c r="C46" s="170">
        <f t="shared" si="3"/>
        <v>1094.018215850986</v>
      </c>
      <c r="D46" s="157">
        <f>'Table-1-3'!F47</f>
        <v>14262.333333333334</v>
      </c>
      <c r="E46" s="156">
        <f t="shared" si="4"/>
        <v>7.670681860268208</v>
      </c>
      <c r="F46" s="178">
        <f t="shared" si="5"/>
        <v>5.740656568113598</v>
      </c>
      <c r="G46" s="17"/>
      <c r="H46" s="22"/>
      <c r="I46" s="22"/>
      <c r="J46" s="22"/>
      <c r="K46" s="22"/>
      <c r="L46" s="22"/>
      <c r="M46" s="22"/>
    </row>
    <row r="47" spans="1:13" ht="30" customHeight="1">
      <c r="A47" s="154">
        <v>15</v>
      </c>
      <c r="B47" s="155" t="s">
        <v>15</v>
      </c>
      <c r="C47" s="170">
        <f t="shared" si="3"/>
        <v>2279.2716246308373</v>
      </c>
      <c r="D47" s="157">
        <f>'Table-1-3'!F48</f>
        <v>22914.666666666668</v>
      </c>
      <c r="E47" s="156">
        <f t="shared" si="4"/>
        <v>9.946780626516514</v>
      </c>
      <c r="F47" s="178">
        <f t="shared" si="5"/>
        <v>7.444064631459055</v>
      </c>
      <c r="G47" s="17"/>
      <c r="H47" s="22"/>
      <c r="I47" s="22"/>
      <c r="J47" s="22"/>
      <c r="K47" s="22"/>
      <c r="L47" s="22"/>
      <c r="M47" s="22"/>
    </row>
    <row r="48" spans="1:13" ht="30" customHeight="1">
      <c r="A48" s="154">
        <v>16</v>
      </c>
      <c r="B48" s="155" t="s">
        <v>16</v>
      </c>
      <c r="C48" s="170">
        <f t="shared" si="3"/>
        <v>712.6727631816585</v>
      </c>
      <c r="D48" s="157">
        <f>'Table-1-3'!F49</f>
        <v>11143</v>
      </c>
      <c r="E48" s="156">
        <f t="shared" si="4"/>
        <v>6.395699211896782</v>
      </c>
      <c r="F48" s="178">
        <f t="shared" si="5"/>
        <v>4.786473139842936</v>
      </c>
      <c r="G48" s="17"/>
      <c r="H48" s="22"/>
      <c r="I48" s="22"/>
      <c r="J48" s="22"/>
      <c r="K48" s="22"/>
      <c r="L48" s="22"/>
      <c r="M48" s="22"/>
    </row>
    <row r="49" spans="1:13" ht="30" customHeight="1">
      <c r="A49" s="154">
        <v>17</v>
      </c>
      <c r="B49" s="155" t="s">
        <v>17</v>
      </c>
      <c r="C49" s="170">
        <f t="shared" si="3"/>
        <v>908.8011824489397</v>
      </c>
      <c r="D49" s="157">
        <f>'Table-1-3'!F50</f>
        <v>17703</v>
      </c>
      <c r="E49" s="156">
        <f t="shared" si="4"/>
        <v>5.13359985566819</v>
      </c>
      <c r="F49" s="178">
        <f t="shared" si="5"/>
        <v>3.8419314301321026</v>
      </c>
      <c r="G49" s="17"/>
      <c r="H49" s="22"/>
      <c r="I49" s="22"/>
      <c r="J49" s="22"/>
      <c r="K49" s="22"/>
      <c r="L49" s="22"/>
      <c r="M49" s="22"/>
    </row>
    <row r="50" spans="1:13" ht="30" customHeight="1">
      <c r="A50" s="154"/>
      <c r="B50" s="157" t="s">
        <v>29</v>
      </c>
      <c r="C50" s="170">
        <f>SUM(C33:C49)</f>
        <v>28441.96514825745</v>
      </c>
      <c r="D50" s="170">
        <f>SUM(D33:D49)</f>
        <v>342875.6666666666</v>
      </c>
      <c r="E50" s="170">
        <f>SUM(E33:E49)</f>
        <v>133.62028836344103</v>
      </c>
      <c r="F50" s="178">
        <f>E50/$E$50*100</f>
        <v>100</v>
      </c>
      <c r="G50" s="171"/>
      <c r="H50" s="22"/>
      <c r="I50" s="22"/>
      <c r="J50" s="22"/>
      <c r="K50" s="22"/>
      <c r="L50" s="22"/>
      <c r="M50" s="22"/>
    </row>
    <row r="51" spans="5:6" ht="12.75">
      <c r="E51" s="1"/>
      <c r="F51" s="1"/>
    </row>
    <row r="52" spans="5:6" ht="12.75">
      <c r="E52" s="1"/>
      <c r="F52" s="1"/>
    </row>
    <row r="53" spans="5:6" ht="12.75">
      <c r="E53" s="1"/>
      <c r="F53" s="1"/>
    </row>
    <row r="54" spans="5:6" ht="12.75">
      <c r="E54" s="1"/>
      <c r="F54" s="1"/>
    </row>
    <row r="55" spans="5:6" ht="12.75">
      <c r="E55" s="1"/>
      <c r="F55" s="1"/>
    </row>
    <row r="56" spans="5:6" ht="12.75">
      <c r="E56" s="1"/>
      <c r="F56" s="1"/>
    </row>
    <row r="57" spans="5:6" ht="12.75">
      <c r="E57" s="1"/>
      <c r="F57" s="1"/>
    </row>
    <row r="58" spans="5:6" ht="12.75">
      <c r="E58" s="1"/>
      <c r="F58" s="1"/>
    </row>
    <row r="59" spans="5:6" ht="12.75">
      <c r="E59" s="1"/>
      <c r="F59" s="1"/>
    </row>
    <row r="60" spans="5:6" ht="12.75">
      <c r="E60" s="1"/>
      <c r="F60" s="1"/>
    </row>
    <row r="61" spans="5:6" ht="12.75">
      <c r="E61" s="1"/>
      <c r="F61" s="1"/>
    </row>
    <row r="62" spans="5:6" ht="12.75">
      <c r="E62" s="1"/>
      <c r="F62" s="1"/>
    </row>
    <row r="63" spans="5:6" ht="12.75">
      <c r="E63" s="1"/>
      <c r="F63" s="1"/>
    </row>
    <row r="64" spans="5:6" ht="12.75">
      <c r="E64" s="1"/>
      <c r="F64" s="1"/>
    </row>
    <row r="65" spans="5:6" ht="12.75">
      <c r="E65" s="1"/>
      <c r="F65" s="1"/>
    </row>
    <row r="66" spans="5:6" ht="12.75">
      <c r="E66" s="1"/>
      <c r="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 r="E79" s="1"/>
      <c r="F79" s="1"/>
    </row>
    <row r="80" spans="5:6" ht="12.75">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sheetData>
  <mergeCells count="9">
    <mergeCell ref="A29:F29"/>
    <mergeCell ref="H1:K1"/>
    <mergeCell ref="K4:K5"/>
    <mergeCell ref="A2:K2"/>
    <mergeCell ref="B4:B5"/>
    <mergeCell ref="A4:A5"/>
    <mergeCell ref="C4:F4"/>
    <mergeCell ref="G4:J4"/>
    <mergeCell ref="A28:F28"/>
  </mergeCells>
  <printOptions/>
  <pageMargins left="1.04" right="0.75" top="0.9" bottom="0.49" header="0.88" footer="0.5"/>
  <pageSetup horizontalDpi="180" verticalDpi="180" orientation="portrait" paperSize="9" scale="70" r:id="rId1"/>
  <rowBreaks count="1" manualBreakCount="1">
    <brk id="26" max="5" man="1"/>
  </rowBreaks>
</worksheet>
</file>

<file path=xl/worksheets/sheet4.xml><?xml version="1.0" encoding="utf-8"?>
<worksheet xmlns="http://schemas.openxmlformats.org/spreadsheetml/2006/main" xmlns:r="http://schemas.openxmlformats.org/officeDocument/2006/relationships">
  <sheetPr codeName="Sheet14"/>
  <dimension ref="A1:U51"/>
  <sheetViews>
    <sheetView view="pageBreakPreview" zoomScale="75" zoomScaleSheetLayoutView="75" workbookViewId="0" topLeftCell="A28">
      <selection activeCell="D46" sqref="D46"/>
    </sheetView>
  </sheetViews>
  <sheetFormatPr defaultColWidth="9.00390625" defaultRowHeight="12.75"/>
  <cols>
    <col min="1" max="1" width="3.875" style="0" customWidth="1"/>
    <col min="2" max="2" width="18.375" style="0" customWidth="1"/>
    <col min="3" max="6" width="11.625" style="0" customWidth="1"/>
    <col min="7" max="7" width="12.75390625" style="0" customWidth="1"/>
    <col min="8" max="13" width="11.625" style="0" customWidth="1"/>
    <col min="14" max="14" width="14.50390625" style="0" customWidth="1"/>
  </cols>
  <sheetData>
    <row r="1" spans="10:14" ht="21.75" customHeight="1">
      <c r="J1" s="269"/>
      <c r="K1" s="269"/>
      <c r="L1" s="269"/>
      <c r="M1" s="270"/>
      <c r="N1" s="256" t="s">
        <v>205</v>
      </c>
    </row>
    <row r="2" spans="1:14" ht="16.5" customHeight="1">
      <c r="A2" s="486" t="s">
        <v>165</v>
      </c>
      <c r="B2" s="486"/>
      <c r="C2" s="486"/>
      <c r="D2" s="486"/>
      <c r="E2" s="486"/>
      <c r="F2" s="486"/>
      <c r="G2" s="486"/>
      <c r="H2" s="486"/>
      <c r="I2" s="486"/>
      <c r="J2" s="486"/>
      <c r="K2" s="486"/>
      <c r="L2" s="486"/>
      <c r="M2" s="486"/>
      <c r="N2" s="486"/>
    </row>
    <row r="3" spans="1:12" ht="19.5" customHeight="1">
      <c r="A3" s="150" t="s">
        <v>229</v>
      </c>
      <c r="B3" s="16"/>
      <c r="C3" s="16"/>
      <c r="D3" s="16"/>
      <c r="E3" s="16"/>
      <c r="F3" s="16"/>
      <c r="G3" s="15"/>
      <c r="H3" s="16"/>
      <c r="I3" s="16"/>
      <c r="J3" s="16"/>
      <c r="K3" s="16"/>
      <c r="L3" s="16"/>
    </row>
    <row r="4" spans="1:14" ht="19.5" customHeight="1">
      <c r="A4" s="16"/>
      <c r="B4" s="293"/>
      <c r="C4" s="293"/>
      <c r="D4" s="293"/>
      <c r="E4" s="293"/>
      <c r="F4" s="293"/>
      <c r="G4" s="293"/>
      <c r="H4" s="293"/>
      <c r="I4" s="293"/>
      <c r="J4" s="41"/>
      <c r="K4" s="41"/>
      <c r="L4" s="16"/>
      <c r="N4" s="216" t="s">
        <v>131</v>
      </c>
    </row>
    <row r="5" spans="1:21" ht="24.75" customHeight="1">
      <c r="A5" s="487" t="s">
        <v>53</v>
      </c>
      <c r="B5" s="487" t="s">
        <v>0</v>
      </c>
      <c r="C5" s="484" t="s">
        <v>105</v>
      </c>
      <c r="D5" s="485"/>
      <c r="E5" s="484" t="s">
        <v>153</v>
      </c>
      <c r="F5" s="485"/>
      <c r="G5" s="484" t="s">
        <v>209</v>
      </c>
      <c r="H5" s="485"/>
      <c r="I5" s="484" t="s">
        <v>208</v>
      </c>
      <c r="J5" s="485"/>
      <c r="K5" s="484" t="s">
        <v>193</v>
      </c>
      <c r="L5" s="485"/>
      <c r="M5" s="488" t="s">
        <v>36</v>
      </c>
      <c r="N5" s="489"/>
      <c r="O5" s="141"/>
      <c r="P5" s="141"/>
      <c r="Q5" s="141"/>
      <c r="R5" s="141"/>
      <c r="S5" s="141"/>
      <c r="T5" s="141"/>
      <c r="U5" s="141"/>
    </row>
    <row r="6" spans="1:21" ht="23.25" customHeight="1">
      <c r="A6" s="487"/>
      <c r="B6" s="487"/>
      <c r="C6" s="295" t="s">
        <v>37</v>
      </c>
      <c r="D6" s="296" t="s">
        <v>38</v>
      </c>
      <c r="E6" s="295" t="s">
        <v>37</v>
      </c>
      <c r="F6" s="296" t="s">
        <v>38</v>
      </c>
      <c r="G6" s="295" t="s">
        <v>37</v>
      </c>
      <c r="H6" s="296" t="s">
        <v>38</v>
      </c>
      <c r="I6" s="297" t="s">
        <v>37</v>
      </c>
      <c r="J6" s="298" t="s">
        <v>210</v>
      </c>
      <c r="K6" s="297" t="s">
        <v>37</v>
      </c>
      <c r="L6" s="298" t="s">
        <v>228</v>
      </c>
      <c r="M6" s="290" t="s">
        <v>37</v>
      </c>
      <c r="N6" s="290" t="s">
        <v>230</v>
      </c>
      <c r="O6" s="141"/>
      <c r="P6" s="141"/>
      <c r="Q6" s="141"/>
      <c r="R6" s="141"/>
      <c r="S6" s="141"/>
      <c r="T6" s="141"/>
      <c r="U6" s="141"/>
    </row>
    <row r="7" spans="1:14" ht="24.75" customHeight="1">
      <c r="A7" s="294">
        <v>1</v>
      </c>
      <c r="B7" s="299" t="s">
        <v>211</v>
      </c>
      <c r="C7" s="7">
        <v>3078.47</v>
      </c>
      <c r="D7" s="7">
        <v>3016.72</v>
      </c>
      <c r="E7" s="7">
        <v>4078.4</v>
      </c>
      <c r="F7" s="7">
        <v>4857.13</v>
      </c>
      <c r="G7" s="7">
        <v>4483.980000000005</v>
      </c>
      <c r="H7" s="7">
        <v>5313.2</v>
      </c>
      <c r="I7" s="7">
        <v>6530.32</v>
      </c>
      <c r="J7" s="7">
        <v>8219.04</v>
      </c>
      <c r="K7" s="7">
        <v>9376.31</v>
      </c>
      <c r="L7" s="7">
        <v>10582.35</v>
      </c>
      <c r="M7" s="7">
        <f aca="true" t="shared" si="0" ref="M7:M23">C7+E7+G7+I7+K7</f>
        <v>27547.480000000003</v>
      </c>
      <c r="N7" s="7">
        <f aca="true" t="shared" si="1" ref="N7:N23">D7+F7+H7+J7+L7</f>
        <v>31988.440000000002</v>
      </c>
    </row>
    <row r="8" spans="1:14" ht="24.75" customHeight="1">
      <c r="A8" s="294">
        <v>2</v>
      </c>
      <c r="B8" s="299" t="s">
        <v>212</v>
      </c>
      <c r="C8" s="7">
        <v>638.68</v>
      </c>
      <c r="D8" s="7">
        <v>415.34</v>
      </c>
      <c r="E8" s="7">
        <v>699.12</v>
      </c>
      <c r="F8" s="7">
        <v>607.8</v>
      </c>
      <c r="G8" s="7">
        <v>574.26</v>
      </c>
      <c r="H8" s="7">
        <v>1226.44</v>
      </c>
      <c r="I8" s="7">
        <v>1097.33</v>
      </c>
      <c r="J8" s="7">
        <v>1186.93</v>
      </c>
      <c r="K8" s="7">
        <v>1607.05</v>
      </c>
      <c r="L8" s="7">
        <v>2918.95</v>
      </c>
      <c r="M8" s="7">
        <f t="shared" si="0"/>
        <v>4616.44</v>
      </c>
      <c r="N8" s="7">
        <f t="shared" si="1"/>
        <v>6355.46</v>
      </c>
    </row>
    <row r="9" spans="1:14" ht="24.75" customHeight="1">
      <c r="A9" s="294">
        <v>3</v>
      </c>
      <c r="B9" s="299" t="s">
        <v>213</v>
      </c>
      <c r="C9" s="7">
        <v>723.14</v>
      </c>
      <c r="D9" s="354">
        <v>710</v>
      </c>
      <c r="E9" s="7">
        <v>1011.9</v>
      </c>
      <c r="F9" s="7">
        <v>808.01</v>
      </c>
      <c r="G9" s="7">
        <v>1476.01</v>
      </c>
      <c r="H9" s="7">
        <v>1581.45</v>
      </c>
      <c r="I9" s="7">
        <v>2048.23</v>
      </c>
      <c r="J9" s="7">
        <v>1879.2</v>
      </c>
      <c r="K9" s="7">
        <v>2964.13</v>
      </c>
      <c r="L9" s="7">
        <v>3391.93</v>
      </c>
      <c r="M9" s="7">
        <f t="shared" si="0"/>
        <v>8223.41</v>
      </c>
      <c r="N9" s="7">
        <f t="shared" si="1"/>
        <v>8370.59</v>
      </c>
    </row>
    <row r="10" spans="1:14" ht="24.75" customHeight="1">
      <c r="A10" s="294">
        <v>4</v>
      </c>
      <c r="B10" s="299" t="s">
        <v>214</v>
      </c>
      <c r="C10" s="7">
        <v>322.71</v>
      </c>
      <c r="D10" s="7">
        <v>424.43</v>
      </c>
      <c r="E10" s="7">
        <v>432.95</v>
      </c>
      <c r="F10" s="7">
        <v>279.91</v>
      </c>
      <c r="G10" s="7">
        <v>533.18</v>
      </c>
      <c r="H10" s="7">
        <v>488.86</v>
      </c>
      <c r="I10" s="7">
        <v>774.04</v>
      </c>
      <c r="J10" s="7">
        <v>707.52</v>
      </c>
      <c r="K10" s="7">
        <v>826.82</v>
      </c>
      <c r="L10" s="7">
        <v>826.82</v>
      </c>
      <c r="M10" s="7">
        <f t="shared" si="0"/>
        <v>2889.7000000000003</v>
      </c>
      <c r="N10" s="7">
        <f t="shared" si="1"/>
        <v>2727.54</v>
      </c>
    </row>
    <row r="11" spans="1:14" ht="24.75" customHeight="1">
      <c r="A11" s="294">
        <v>5</v>
      </c>
      <c r="B11" s="299" t="s">
        <v>215</v>
      </c>
      <c r="C11" s="7">
        <v>1214.56</v>
      </c>
      <c r="D11" s="7">
        <v>1556.44</v>
      </c>
      <c r="E11" s="7">
        <v>2344.89</v>
      </c>
      <c r="F11" s="7">
        <v>3806.67</v>
      </c>
      <c r="G11" s="7">
        <v>3654</v>
      </c>
      <c r="H11" s="7">
        <v>3363.69</v>
      </c>
      <c r="I11" s="7">
        <v>4732.63</v>
      </c>
      <c r="J11" s="7">
        <v>1582.36</v>
      </c>
      <c r="K11" s="7">
        <v>7456.51</v>
      </c>
      <c r="L11" s="7">
        <v>7456.51</v>
      </c>
      <c r="M11" s="7">
        <f t="shared" si="0"/>
        <v>19402.59</v>
      </c>
      <c r="N11" s="7">
        <f t="shared" si="1"/>
        <v>17765.670000000002</v>
      </c>
    </row>
    <row r="12" spans="1:14" ht="24.75" customHeight="1">
      <c r="A12" s="294">
        <v>6</v>
      </c>
      <c r="B12" s="299" t="s">
        <v>216</v>
      </c>
      <c r="C12" s="7">
        <v>1517.23</v>
      </c>
      <c r="D12" s="7">
        <v>880.85</v>
      </c>
      <c r="E12" s="7">
        <v>1441.4</v>
      </c>
      <c r="F12" s="7">
        <v>1139.89</v>
      </c>
      <c r="G12" s="7">
        <v>1491.85</v>
      </c>
      <c r="H12" s="7">
        <v>2099.89</v>
      </c>
      <c r="I12" s="7">
        <v>1761.25</v>
      </c>
      <c r="J12" s="7">
        <v>1914.84</v>
      </c>
      <c r="K12" s="7">
        <v>2365.41</v>
      </c>
      <c r="L12" s="7">
        <v>2711.91</v>
      </c>
      <c r="M12" s="7">
        <f t="shared" si="0"/>
        <v>8577.14</v>
      </c>
      <c r="N12" s="7">
        <f t="shared" si="1"/>
        <v>8747.380000000001</v>
      </c>
    </row>
    <row r="13" spans="1:14" ht="24.75" customHeight="1">
      <c r="A13" s="294">
        <v>7</v>
      </c>
      <c r="B13" s="299" t="s">
        <v>149</v>
      </c>
      <c r="C13" s="7">
        <v>1917.88</v>
      </c>
      <c r="D13" s="7">
        <v>1953.26</v>
      </c>
      <c r="E13" s="7">
        <v>1796.29</v>
      </c>
      <c r="F13" s="7">
        <v>2419.56</v>
      </c>
      <c r="G13" s="7">
        <v>2003.67</v>
      </c>
      <c r="H13" s="7">
        <v>1810.32</v>
      </c>
      <c r="I13" s="7">
        <v>2811.17</v>
      </c>
      <c r="J13" s="7">
        <v>2806.51</v>
      </c>
      <c r="K13" s="7">
        <v>3044.74</v>
      </c>
      <c r="L13" s="7">
        <v>3044.74</v>
      </c>
      <c r="M13" s="7">
        <f t="shared" si="0"/>
        <v>11573.75</v>
      </c>
      <c r="N13" s="7">
        <f t="shared" si="1"/>
        <v>12034.39</v>
      </c>
    </row>
    <row r="14" spans="1:14" ht="24.75" customHeight="1">
      <c r="A14" s="294">
        <v>8</v>
      </c>
      <c r="B14" s="299" t="s">
        <v>217</v>
      </c>
      <c r="C14" s="7">
        <v>5843.12</v>
      </c>
      <c r="D14" s="7">
        <v>5028.44</v>
      </c>
      <c r="E14" s="7">
        <v>5130.04</v>
      </c>
      <c r="F14" s="7">
        <v>6316.15</v>
      </c>
      <c r="G14" s="7">
        <v>5653.65</v>
      </c>
      <c r="H14" s="7">
        <v>6584.22</v>
      </c>
      <c r="I14" s="7">
        <v>9176.77</v>
      </c>
      <c r="J14" s="7">
        <v>9058.18</v>
      </c>
      <c r="K14" s="7">
        <v>10189.71</v>
      </c>
      <c r="L14" s="7">
        <v>9862.28</v>
      </c>
      <c r="M14" s="7">
        <f t="shared" si="0"/>
        <v>35993.28999999999</v>
      </c>
      <c r="N14" s="7">
        <f t="shared" si="1"/>
        <v>36849.270000000004</v>
      </c>
    </row>
    <row r="15" spans="1:14" ht="24.75" customHeight="1">
      <c r="A15" s="294">
        <v>9</v>
      </c>
      <c r="B15" s="299" t="s">
        <v>218</v>
      </c>
      <c r="C15" s="7">
        <v>2147.85</v>
      </c>
      <c r="D15" s="7">
        <v>1834.61</v>
      </c>
      <c r="E15" s="7">
        <v>1718.15</v>
      </c>
      <c r="F15" s="7">
        <v>1831.11</v>
      </c>
      <c r="G15" s="7">
        <v>1945.32</v>
      </c>
      <c r="H15" s="7">
        <v>2264.5</v>
      </c>
      <c r="I15" s="7">
        <v>2064.58</v>
      </c>
      <c r="J15" s="7">
        <v>1683.47</v>
      </c>
      <c r="K15" s="7">
        <v>2666.73</v>
      </c>
      <c r="L15" s="7">
        <v>3306.09</v>
      </c>
      <c r="M15" s="7">
        <f t="shared" si="0"/>
        <v>10542.63</v>
      </c>
      <c r="N15" s="7">
        <f t="shared" si="1"/>
        <v>10919.779999999999</v>
      </c>
    </row>
    <row r="16" spans="1:14" ht="24.75" customHeight="1">
      <c r="A16" s="294">
        <v>10</v>
      </c>
      <c r="B16" s="299" t="s">
        <v>219</v>
      </c>
      <c r="C16" s="7">
        <v>1781.25</v>
      </c>
      <c r="D16" s="7">
        <v>1878.44</v>
      </c>
      <c r="E16" s="7">
        <v>2612.6</v>
      </c>
      <c r="F16" s="7">
        <v>3287.58</v>
      </c>
      <c r="G16" s="7">
        <v>2999.6</v>
      </c>
      <c r="H16" s="7">
        <v>2634.03</v>
      </c>
      <c r="I16" s="7">
        <v>3376.6</v>
      </c>
      <c r="J16" s="7">
        <v>3815.99</v>
      </c>
      <c r="K16" s="7">
        <v>3962.86</v>
      </c>
      <c r="L16" s="7">
        <v>6245.79</v>
      </c>
      <c r="M16" s="7">
        <f t="shared" si="0"/>
        <v>14732.910000000002</v>
      </c>
      <c r="N16" s="7">
        <f t="shared" si="1"/>
        <v>17861.83</v>
      </c>
    </row>
    <row r="17" spans="1:14" ht="24.75" customHeight="1">
      <c r="A17" s="294">
        <v>11</v>
      </c>
      <c r="B17" s="299" t="s">
        <v>220</v>
      </c>
      <c r="C17" s="7">
        <v>8669.95</v>
      </c>
      <c r="D17" s="7">
        <v>2220.03</v>
      </c>
      <c r="E17" s="7">
        <v>9068.1</v>
      </c>
      <c r="F17" s="7">
        <v>5713.51</v>
      </c>
      <c r="G17" s="7">
        <v>9289.26</v>
      </c>
      <c r="H17" s="7">
        <v>6669.27</v>
      </c>
      <c r="I17" s="7">
        <v>6195.8</v>
      </c>
      <c r="J17" s="7">
        <v>7354.77</v>
      </c>
      <c r="K17" s="7">
        <v>6142.22</v>
      </c>
      <c r="L17" s="7">
        <v>6142.22</v>
      </c>
      <c r="M17" s="7">
        <f t="shared" si="0"/>
        <v>39365.33000000001</v>
      </c>
      <c r="N17" s="7">
        <f t="shared" si="1"/>
        <v>28099.800000000003</v>
      </c>
    </row>
    <row r="18" spans="1:14" ht="24.75" customHeight="1">
      <c r="A18" s="294">
        <v>12</v>
      </c>
      <c r="B18" s="299" t="s">
        <v>221</v>
      </c>
      <c r="C18" s="7">
        <v>603.72</v>
      </c>
      <c r="D18" s="7">
        <v>618.21</v>
      </c>
      <c r="E18" s="7">
        <v>-465.13</v>
      </c>
      <c r="F18" s="7">
        <v>549.46</v>
      </c>
      <c r="G18" s="7">
        <v>-613.95</v>
      </c>
      <c r="H18" s="7">
        <v>713.99</v>
      </c>
      <c r="I18" s="7">
        <v>-1066.9</v>
      </c>
      <c r="J18" s="7">
        <v>1479.32</v>
      </c>
      <c r="K18" s="7">
        <v>56.10999999999956</v>
      </c>
      <c r="L18" s="7">
        <v>1866.53</v>
      </c>
      <c r="M18" s="7">
        <f t="shared" si="0"/>
        <v>-1486.1500000000005</v>
      </c>
      <c r="N18" s="7">
        <f t="shared" si="1"/>
        <v>5227.51</v>
      </c>
    </row>
    <row r="19" spans="1:14" ht="24.75" customHeight="1">
      <c r="A19" s="294">
        <v>13</v>
      </c>
      <c r="B19" s="299" t="s">
        <v>222</v>
      </c>
      <c r="C19" s="7">
        <v>2131.38</v>
      </c>
      <c r="D19" s="7">
        <v>1547.58</v>
      </c>
      <c r="E19" s="7">
        <v>1828.38</v>
      </c>
      <c r="F19" s="7">
        <v>1458.66</v>
      </c>
      <c r="G19" s="7">
        <v>1926.57</v>
      </c>
      <c r="H19" s="7">
        <v>942.54</v>
      </c>
      <c r="I19" s="7">
        <v>2726.19</v>
      </c>
      <c r="J19" s="7">
        <v>1531.56</v>
      </c>
      <c r="K19" s="7">
        <v>2592.43</v>
      </c>
      <c r="L19" s="7">
        <v>2592.43</v>
      </c>
      <c r="M19" s="7">
        <f t="shared" si="0"/>
        <v>11204.95</v>
      </c>
      <c r="N19" s="7">
        <f t="shared" si="1"/>
        <v>8072.77</v>
      </c>
    </row>
    <row r="20" spans="1:14" ht="24.75" customHeight="1">
      <c r="A20" s="294">
        <v>14</v>
      </c>
      <c r="B20" s="299" t="s">
        <v>223</v>
      </c>
      <c r="C20" s="7">
        <v>3438.13</v>
      </c>
      <c r="D20" s="7">
        <v>2335.84</v>
      </c>
      <c r="E20" s="7">
        <v>3013.04</v>
      </c>
      <c r="F20" s="7">
        <v>2669.38</v>
      </c>
      <c r="G20" s="7">
        <v>1748.75</v>
      </c>
      <c r="H20" s="7">
        <v>3144.63</v>
      </c>
      <c r="I20" s="7">
        <v>4146.9</v>
      </c>
      <c r="J20" s="7">
        <v>3510.86</v>
      </c>
      <c r="K20" s="7">
        <v>5255.96</v>
      </c>
      <c r="L20" s="7">
        <v>5255.96</v>
      </c>
      <c r="M20" s="7">
        <f t="shared" si="0"/>
        <v>17602.78</v>
      </c>
      <c r="N20" s="7">
        <f t="shared" si="1"/>
        <v>16916.670000000002</v>
      </c>
    </row>
    <row r="21" spans="1:14" ht="24.75" customHeight="1">
      <c r="A21" s="294">
        <v>15</v>
      </c>
      <c r="B21" s="299" t="s">
        <v>224</v>
      </c>
      <c r="C21" s="7">
        <v>4203.06</v>
      </c>
      <c r="D21" s="7">
        <v>3699.28</v>
      </c>
      <c r="E21" s="7">
        <v>3955.86</v>
      </c>
      <c r="F21" s="7">
        <v>4367.26</v>
      </c>
      <c r="G21" s="7">
        <v>3942.2</v>
      </c>
      <c r="H21" s="7">
        <v>5386.8</v>
      </c>
      <c r="I21" s="7">
        <v>5638.06</v>
      </c>
      <c r="J21" s="7">
        <v>6511.14</v>
      </c>
      <c r="K21" s="7">
        <v>6451.14</v>
      </c>
      <c r="L21" s="7">
        <v>6451.14</v>
      </c>
      <c r="M21" s="7">
        <f t="shared" si="0"/>
        <v>24190.32</v>
      </c>
      <c r="N21" s="7">
        <f t="shared" si="1"/>
        <v>26415.62</v>
      </c>
    </row>
    <row r="22" spans="1:14" ht="24.75" customHeight="1">
      <c r="A22" s="294">
        <v>16</v>
      </c>
      <c r="B22" s="299" t="s">
        <v>225</v>
      </c>
      <c r="C22" s="7">
        <v>2437.77</v>
      </c>
      <c r="D22" s="7">
        <v>1350.35</v>
      </c>
      <c r="E22" s="7">
        <v>1148.93</v>
      </c>
      <c r="F22" s="7">
        <v>1626.41</v>
      </c>
      <c r="G22" s="7">
        <v>1920.46</v>
      </c>
      <c r="H22" s="7">
        <v>1812.5</v>
      </c>
      <c r="I22" s="7">
        <v>3499.47</v>
      </c>
      <c r="J22" s="7">
        <v>1620.13</v>
      </c>
      <c r="K22" s="7">
        <v>6872.95</v>
      </c>
      <c r="L22" s="7">
        <v>11024.54</v>
      </c>
      <c r="M22" s="7">
        <f t="shared" si="0"/>
        <v>15879.579999999998</v>
      </c>
      <c r="N22" s="7">
        <f t="shared" si="1"/>
        <v>17433.93</v>
      </c>
    </row>
    <row r="23" spans="1:14" ht="24.75" customHeight="1">
      <c r="A23" s="294">
        <v>17</v>
      </c>
      <c r="B23" s="300" t="s">
        <v>226</v>
      </c>
      <c r="C23" s="7">
        <v>4376.06</v>
      </c>
      <c r="D23" s="7">
        <v>3268.5</v>
      </c>
      <c r="E23" s="7">
        <v>2908</v>
      </c>
      <c r="F23" s="7">
        <v>557.02</v>
      </c>
      <c r="G23" s="7">
        <v>606.5800000000067</v>
      </c>
      <c r="H23" s="7">
        <v>293.5099999999995</v>
      </c>
      <c r="I23" s="7">
        <v>1586.51</v>
      </c>
      <c r="J23" s="7">
        <v>667.7999999999986</v>
      </c>
      <c r="K23" s="7">
        <v>2089.05</v>
      </c>
      <c r="L23" s="7">
        <v>3419.18</v>
      </c>
      <c r="M23" s="7">
        <f t="shared" si="0"/>
        <v>11566.200000000008</v>
      </c>
      <c r="N23" s="7">
        <f t="shared" si="1"/>
        <v>8206.009999999998</v>
      </c>
    </row>
    <row r="24" spans="1:14" ht="24.75" customHeight="1">
      <c r="A24" s="294"/>
      <c r="B24" s="300" t="s">
        <v>36</v>
      </c>
      <c r="C24" s="7">
        <f aca="true" t="shared" si="2" ref="C24:N24">SUM(C7:C23)</f>
        <v>45044.95999999999</v>
      </c>
      <c r="D24" s="7">
        <f t="shared" si="2"/>
        <v>32738.319999999996</v>
      </c>
      <c r="E24" s="7">
        <f t="shared" si="2"/>
        <v>42722.920000000006</v>
      </c>
      <c r="F24" s="7">
        <f t="shared" si="2"/>
        <v>42295.51</v>
      </c>
      <c r="G24" s="7">
        <f t="shared" si="2"/>
        <v>43635.390000000014</v>
      </c>
      <c r="H24" s="7">
        <f t="shared" si="2"/>
        <v>46329.84</v>
      </c>
      <c r="I24" s="7">
        <f t="shared" si="2"/>
        <v>57098.950000000004</v>
      </c>
      <c r="J24" s="7">
        <f t="shared" si="2"/>
        <v>55529.61999999999</v>
      </c>
      <c r="K24" s="7">
        <f t="shared" si="2"/>
        <v>73920.13</v>
      </c>
      <c r="L24" s="7">
        <f t="shared" si="2"/>
        <v>87099.37</v>
      </c>
      <c r="M24" s="7">
        <f t="shared" si="2"/>
        <v>262422.35000000003</v>
      </c>
      <c r="N24" s="7">
        <f t="shared" si="2"/>
        <v>263992.66000000003</v>
      </c>
    </row>
    <row r="25" spans="8:14" ht="21.75" customHeight="1">
      <c r="H25" s="343" t="s">
        <v>205</v>
      </c>
      <c r="I25" s="341"/>
      <c r="J25" s="342"/>
      <c r="K25" s="342"/>
      <c r="L25" s="342"/>
      <c r="M25" s="342">
        <v>262422.35</v>
      </c>
      <c r="N25" s="342">
        <v>264022.5</v>
      </c>
    </row>
    <row r="26" spans="1:14" ht="21.75" customHeight="1">
      <c r="A26" s="476" t="s">
        <v>73</v>
      </c>
      <c r="B26" s="476"/>
      <c r="C26" s="476"/>
      <c r="D26" s="476"/>
      <c r="E26" s="476"/>
      <c r="F26" s="476"/>
      <c r="G26" s="476"/>
      <c r="H26" s="476"/>
      <c r="I26" s="341"/>
      <c r="J26" s="342"/>
      <c r="K26" s="342"/>
      <c r="L26" s="342"/>
      <c r="M26" s="342"/>
      <c r="N26" s="342"/>
    </row>
    <row r="27" spans="1:9" ht="18" customHeight="1">
      <c r="A27" s="475" t="s">
        <v>118</v>
      </c>
      <c r="B27" s="475"/>
      <c r="C27" s="475"/>
      <c r="D27" s="475"/>
      <c r="E27" s="475"/>
      <c r="F27" s="475"/>
      <c r="G27" s="475"/>
      <c r="H27" s="475"/>
      <c r="I27" s="340"/>
    </row>
    <row r="28" spans="1:8" ht="15.75">
      <c r="A28" s="145"/>
      <c r="B28" s="145"/>
      <c r="C28" s="145"/>
      <c r="D28" s="145"/>
      <c r="E28" s="145"/>
      <c r="F28" s="145"/>
      <c r="G28" s="145"/>
      <c r="H28" s="145"/>
    </row>
    <row r="29" spans="1:8" ht="41.25" customHeight="1">
      <c r="A29" s="478" t="s">
        <v>0</v>
      </c>
      <c r="B29" s="478"/>
      <c r="C29" s="479" t="s">
        <v>231</v>
      </c>
      <c r="D29" s="479"/>
      <c r="E29" s="479"/>
      <c r="F29" s="479"/>
      <c r="G29" s="480" t="s">
        <v>232</v>
      </c>
      <c r="H29" s="482" t="s">
        <v>47</v>
      </c>
    </row>
    <row r="30" spans="1:8" ht="33" customHeight="1">
      <c r="A30" s="478"/>
      <c r="B30" s="478"/>
      <c r="C30" s="179" t="s">
        <v>48</v>
      </c>
      <c r="D30" s="182" t="s">
        <v>175</v>
      </c>
      <c r="E30" s="179" t="s">
        <v>49</v>
      </c>
      <c r="F30" s="182" t="s">
        <v>50</v>
      </c>
      <c r="G30" s="481"/>
      <c r="H30" s="483"/>
    </row>
    <row r="31" spans="1:8" ht="31.5">
      <c r="A31" s="143" t="s">
        <v>53</v>
      </c>
      <c r="B31" s="147" t="s">
        <v>23</v>
      </c>
      <c r="C31" s="147" t="s">
        <v>24</v>
      </c>
      <c r="D31" s="147" t="s">
        <v>30</v>
      </c>
      <c r="E31" s="147" t="s">
        <v>31</v>
      </c>
      <c r="F31" s="147" t="s">
        <v>27</v>
      </c>
      <c r="G31" s="144" t="s">
        <v>39</v>
      </c>
      <c r="H31" s="148" t="s">
        <v>40</v>
      </c>
    </row>
    <row r="32" spans="1:9" ht="30" customHeight="1">
      <c r="A32" s="348">
        <v>1</v>
      </c>
      <c r="B32" s="291" t="s">
        <v>211</v>
      </c>
      <c r="C32" s="180">
        <f aca="true" t="shared" si="3" ref="C32:C49">M7</f>
        <v>27547.480000000003</v>
      </c>
      <c r="D32" s="180">
        <f aca="true" t="shared" si="4" ref="D32:D49">N7</f>
        <v>31988.440000000002</v>
      </c>
      <c r="E32" s="181">
        <f aca="true" t="shared" si="5" ref="E32:E48">D32-C32</f>
        <v>4440.959999999999</v>
      </c>
      <c r="F32" s="181">
        <f aca="true" t="shared" si="6" ref="F32:F42">E32/C32*100</f>
        <v>16.12111162255131</v>
      </c>
      <c r="G32" s="181">
        <f>F32-$F$48</f>
        <v>45.17291774729416</v>
      </c>
      <c r="H32" s="249">
        <f aca="true" t="shared" si="7" ref="H32:H49">G32/$G$49*100</f>
        <v>4.750619619448644</v>
      </c>
      <c r="I32" s="254"/>
    </row>
    <row r="33" spans="1:9" ht="30" customHeight="1">
      <c r="A33" s="348">
        <v>2</v>
      </c>
      <c r="B33" s="291" t="s">
        <v>212</v>
      </c>
      <c r="C33" s="180">
        <f t="shared" si="3"/>
        <v>4616.44</v>
      </c>
      <c r="D33" s="180">
        <f t="shared" si="4"/>
        <v>6355.46</v>
      </c>
      <c r="E33" s="181">
        <f t="shared" si="5"/>
        <v>1739.0200000000004</v>
      </c>
      <c r="F33" s="181">
        <f t="shared" si="6"/>
        <v>37.670152758402594</v>
      </c>
      <c r="G33" s="181">
        <f aca="true" t="shared" si="8" ref="G33:G47">F33-$F$48</f>
        <v>66.72195888314545</v>
      </c>
      <c r="H33" s="249">
        <f t="shared" si="7"/>
        <v>7.01682916944861</v>
      </c>
      <c r="I33" s="254"/>
    </row>
    <row r="34" spans="1:9" ht="30" customHeight="1">
      <c r="A34" s="348">
        <v>3</v>
      </c>
      <c r="B34" s="291" t="s">
        <v>213</v>
      </c>
      <c r="C34" s="180">
        <f t="shared" si="3"/>
        <v>8223.41</v>
      </c>
      <c r="D34" s="180">
        <f t="shared" si="4"/>
        <v>8370.59</v>
      </c>
      <c r="E34" s="181">
        <f t="shared" si="5"/>
        <v>147.1800000000003</v>
      </c>
      <c r="F34" s="181">
        <f t="shared" si="6"/>
        <v>1.789768478040135</v>
      </c>
      <c r="G34" s="181">
        <f t="shared" si="8"/>
        <v>30.84157460278298</v>
      </c>
      <c r="H34" s="249">
        <f t="shared" si="7"/>
        <v>3.2434608324906384</v>
      </c>
      <c r="I34" s="254"/>
    </row>
    <row r="35" spans="1:9" ht="30" customHeight="1">
      <c r="A35" s="348">
        <v>4</v>
      </c>
      <c r="B35" s="291" t="s">
        <v>214</v>
      </c>
      <c r="C35" s="180">
        <f t="shared" si="3"/>
        <v>2889.7000000000003</v>
      </c>
      <c r="D35" s="180">
        <f t="shared" si="4"/>
        <v>2727.54</v>
      </c>
      <c r="E35" s="181">
        <f t="shared" si="5"/>
        <v>-162.1600000000003</v>
      </c>
      <c r="F35" s="181">
        <f t="shared" si="6"/>
        <v>-5.611655189119988</v>
      </c>
      <c r="G35" s="181">
        <f t="shared" si="8"/>
        <v>23.44015093562286</v>
      </c>
      <c r="H35" s="249">
        <f t="shared" si="7"/>
        <v>2.465088519199705</v>
      </c>
      <c r="I35" s="254"/>
    </row>
    <row r="36" spans="1:9" ht="30" customHeight="1">
      <c r="A36" s="348">
        <v>5</v>
      </c>
      <c r="B36" s="291" t="s">
        <v>215</v>
      </c>
      <c r="C36" s="180">
        <f t="shared" si="3"/>
        <v>19402.59</v>
      </c>
      <c r="D36" s="180">
        <f t="shared" si="4"/>
        <v>17765.670000000002</v>
      </c>
      <c r="E36" s="181">
        <f t="shared" si="5"/>
        <v>-1636.9199999999983</v>
      </c>
      <c r="F36" s="181">
        <f t="shared" si="6"/>
        <v>-8.436605628423825</v>
      </c>
      <c r="G36" s="181">
        <f t="shared" si="8"/>
        <v>20.61520049631902</v>
      </c>
      <c r="H36" s="249">
        <f t="shared" si="7"/>
        <v>2.168001998111951</v>
      </c>
      <c r="I36" s="254"/>
    </row>
    <row r="37" spans="1:9" ht="30" customHeight="1">
      <c r="A37" s="348">
        <v>6</v>
      </c>
      <c r="B37" s="291" t="s">
        <v>216</v>
      </c>
      <c r="C37" s="180">
        <f t="shared" si="3"/>
        <v>8577.14</v>
      </c>
      <c r="D37" s="180">
        <f t="shared" si="4"/>
        <v>8747.380000000001</v>
      </c>
      <c r="E37" s="181">
        <f t="shared" si="5"/>
        <v>170.2400000000016</v>
      </c>
      <c r="F37" s="181">
        <f t="shared" si="6"/>
        <v>1.9848107877451182</v>
      </c>
      <c r="G37" s="181">
        <f t="shared" si="8"/>
        <v>31.036616912487965</v>
      </c>
      <c r="H37" s="249">
        <f t="shared" si="7"/>
        <v>3.2639724989783</v>
      </c>
      <c r="I37" s="254"/>
    </row>
    <row r="38" spans="1:9" ht="30" customHeight="1">
      <c r="A38" s="348">
        <v>7</v>
      </c>
      <c r="B38" s="291" t="s">
        <v>149</v>
      </c>
      <c r="C38" s="180">
        <f t="shared" si="3"/>
        <v>11573.75</v>
      </c>
      <c r="D38" s="180">
        <f t="shared" si="4"/>
        <v>12034.39</v>
      </c>
      <c r="E38" s="181">
        <f t="shared" si="5"/>
        <v>460.6399999999994</v>
      </c>
      <c r="F38" s="181">
        <f t="shared" si="6"/>
        <v>3.9800410411491476</v>
      </c>
      <c r="G38" s="181">
        <f t="shared" si="8"/>
        <v>33.031847165891996</v>
      </c>
      <c r="H38" s="249">
        <f t="shared" si="7"/>
        <v>3.4738013180987215</v>
      </c>
      <c r="I38" s="254"/>
    </row>
    <row r="39" spans="1:9" ht="30" customHeight="1">
      <c r="A39" s="348">
        <v>8</v>
      </c>
      <c r="B39" s="291" t="s">
        <v>217</v>
      </c>
      <c r="C39" s="180">
        <f t="shared" si="3"/>
        <v>35993.28999999999</v>
      </c>
      <c r="D39" s="180">
        <f t="shared" si="4"/>
        <v>36849.270000000004</v>
      </c>
      <c r="E39" s="181">
        <f t="shared" si="5"/>
        <v>855.9800000000105</v>
      </c>
      <c r="F39" s="181">
        <f t="shared" si="6"/>
        <v>2.3781654858447525</v>
      </c>
      <c r="G39" s="181">
        <f t="shared" si="8"/>
        <v>31.4299716105876</v>
      </c>
      <c r="H39" s="249">
        <f t="shared" si="7"/>
        <v>3.3053397304829852</v>
      </c>
      <c r="I39" s="254"/>
    </row>
    <row r="40" spans="1:9" ht="30" customHeight="1">
      <c r="A40" s="348">
        <v>9</v>
      </c>
      <c r="B40" s="291" t="s">
        <v>218</v>
      </c>
      <c r="C40" s="180">
        <f t="shared" si="3"/>
        <v>10542.63</v>
      </c>
      <c r="D40" s="180">
        <f t="shared" si="4"/>
        <v>10919.779999999999</v>
      </c>
      <c r="E40" s="181">
        <f t="shared" si="5"/>
        <v>377.14999999999964</v>
      </c>
      <c r="F40" s="181">
        <f t="shared" si="6"/>
        <v>3.5773805966822287</v>
      </c>
      <c r="G40" s="181">
        <f t="shared" si="8"/>
        <v>32.62918672142507</v>
      </c>
      <c r="H40" s="249">
        <f t="shared" si="7"/>
        <v>3.431455445774035</v>
      </c>
      <c r="I40" s="254"/>
    </row>
    <row r="41" spans="1:9" ht="30" customHeight="1">
      <c r="A41" s="348">
        <v>10</v>
      </c>
      <c r="B41" s="291" t="s">
        <v>219</v>
      </c>
      <c r="C41" s="180">
        <f t="shared" si="3"/>
        <v>14732.910000000002</v>
      </c>
      <c r="D41" s="180">
        <f t="shared" si="4"/>
        <v>17861.83</v>
      </c>
      <c r="E41" s="181">
        <f t="shared" si="5"/>
        <v>3128.92</v>
      </c>
      <c r="F41" s="181">
        <f t="shared" si="6"/>
        <v>21.237623795977846</v>
      </c>
      <c r="G41" s="181">
        <f t="shared" si="8"/>
        <v>50.28942992072069</v>
      </c>
      <c r="H41" s="249">
        <f t="shared" si="7"/>
        <v>5.288698723619059</v>
      </c>
      <c r="I41" s="254"/>
    </row>
    <row r="42" spans="1:9" ht="30" customHeight="1">
      <c r="A42" s="348">
        <v>11</v>
      </c>
      <c r="B42" s="291" t="s">
        <v>220</v>
      </c>
      <c r="C42" s="180">
        <f t="shared" si="3"/>
        <v>39365.33000000001</v>
      </c>
      <c r="D42" s="180">
        <f t="shared" si="4"/>
        <v>28099.800000000003</v>
      </c>
      <c r="E42" s="181">
        <f t="shared" si="5"/>
        <v>-11265.530000000006</v>
      </c>
      <c r="F42" s="181">
        <f t="shared" si="6"/>
        <v>-28.61789803362503</v>
      </c>
      <c r="G42" s="181">
        <f t="shared" si="8"/>
        <v>0.4339080911178179</v>
      </c>
      <c r="H42" s="249">
        <f t="shared" si="7"/>
        <v>0.0456320378115334</v>
      </c>
      <c r="I42" s="254"/>
    </row>
    <row r="43" spans="1:9" ht="30" customHeight="1">
      <c r="A43" s="348">
        <v>12</v>
      </c>
      <c r="B43" s="291" t="s">
        <v>221</v>
      </c>
      <c r="C43" s="180">
        <f t="shared" si="3"/>
        <v>-1486.1500000000005</v>
      </c>
      <c r="D43" s="180">
        <f t="shared" si="4"/>
        <v>5227.51</v>
      </c>
      <c r="E43" s="181">
        <f t="shared" si="5"/>
        <v>6713.660000000001</v>
      </c>
      <c r="F43" s="305">
        <f>E43/-C43*100</f>
        <v>451.74847760993157</v>
      </c>
      <c r="G43" s="181">
        <f t="shared" si="8"/>
        <v>480.8002837346744</v>
      </c>
      <c r="H43" s="249">
        <f t="shared" si="7"/>
        <v>50.563465342754746</v>
      </c>
      <c r="I43" s="254"/>
    </row>
    <row r="44" spans="1:10" ht="30" customHeight="1">
      <c r="A44" s="348">
        <v>13</v>
      </c>
      <c r="B44" s="291" t="s">
        <v>222</v>
      </c>
      <c r="C44" s="180">
        <f t="shared" si="3"/>
        <v>11204.95</v>
      </c>
      <c r="D44" s="180">
        <f t="shared" si="4"/>
        <v>8072.77</v>
      </c>
      <c r="E44" s="181">
        <f t="shared" si="5"/>
        <v>-3132.1800000000003</v>
      </c>
      <c r="F44" s="181">
        <f>E44/C44*100</f>
        <v>-27.953538391514464</v>
      </c>
      <c r="G44" s="181">
        <f t="shared" si="8"/>
        <v>1.0982677332283828</v>
      </c>
      <c r="H44" s="249">
        <f t="shared" si="7"/>
        <v>0.11549956259344499</v>
      </c>
      <c r="I44" s="254"/>
      <c r="J44" s="304"/>
    </row>
    <row r="45" spans="1:9" ht="30" customHeight="1">
      <c r="A45" s="348">
        <v>14</v>
      </c>
      <c r="B45" s="291" t="s">
        <v>223</v>
      </c>
      <c r="C45" s="180">
        <f t="shared" si="3"/>
        <v>17602.78</v>
      </c>
      <c r="D45" s="180">
        <f t="shared" si="4"/>
        <v>16916.670000000002</v>
      </c>
      <c r="E45" s="181">
        <f t="shared" si="5"/>
        <v>-686.109999999997</v>
      </c>
      <c r="F45" s="181">
        <f>E45/C45*100</f>
        <v>-3.8977366075131146</v>
      </c>
      <c r="G45" s="181">
        <f t="shared" si="8"/>
        <v>25.154069517229733</v>
      </c>
      <c r="H45" s="249">
        <f t="shared" si="7"/>
        <v>2.6453331357964913</v>
      </c>
      <c r="I45" s="254"/>
    </row>
    <row r="46" spans="1:9" ht="30" customHeight="1">
      <c r="A46" s="348">
        <v>15</v>
      </c>
      <c r="B46" s="291" t="s">
        <v>224</v>
      </c>
      <c r="C46" s="180">
        <f t="shared" si="3"/>
        <v>24190.32</v>
      </c>
      <c r="D46" s="180">
        <f t="shared" si="4"/>
        <v>26415.62</v>
      </c>
      <c r="E46" s="181">
        <f t="shared" si="5"/>
        <v>2225.2999999999993</v>
      </c>
      <c r="F46" s="181">
        <f>E46/C46*100</f>
        <v>9.199134199134196</v>
      </c>
      <c r="G46" s="181">
        <f t="shared" si="8"/>
        <v>38.250940323877046</v>
      </c>
      <c r="H46" s="249">
        <f t="shared" si="7"/>
        <v>4.022668373593252</v>
      </c>
      <c r="I46" s="254"/>
    </row>
    <row r="47" spans="1:9" ht="30" customHeight="1">
      <c r="A47" s="348">
        <v>16</v>
      </c>
      <c r="B47" s="291" t="s">
        <v>225</v>
      </c>
      <c r="C47" s="180">
        <f t="shared" si="3"/>
        <v>15879.579999999998</v>
      </c>
      <c r="D47" s="180">
        <f t="shared" si="4"/>
        <v>17433.93</v>
      </c>
      <c r="E47" s="181">
        <f t="shared" si="5"/>
        <v>1554.3500000000022</v>
      </c>
      <c r="F47" s="181">
        <f>E47/C47*100</f>
        <v>9.788357122795455</v>
      </c>
      <c r="G47" s="181">
        <f t="shared" si="8"/>
        <v>38.8401632475383</v>
      </c>
      <c r="H47" s="249">
        <f t="shared" si="7"/>
        <v>4.084634129204461</v>
      </c>
      <c r="I47" s="254"/>
    </row>
    <row r="48" spans="1:9" ht="30" customHeight="1">
      <c r="A48" s="348">
        <v>17</v>
      </c>
      <c r="B48" s="292" t="s">
        <v>226</v>
      </c>
      <c r="C48" s="180">
        <f t="shared" si="3"/>
        <v>11566.200000000008</v>
      </c>
      <c r="D48" s="180">
        <f t="shared" si="4"/>
        <v>8206.009999999998</v>
      </c>
      <c r="E48" s="181">
        <f t="shared" si="5"/>
        <v>-3360.1900000000096</v>
      </c>
      <c r="F48" s="181">
        <f>E48/C48*100</f>
        <v>-29.051806124742846</v>
      </c>
      <c r="G48" s="181">
        <v>1.0982677332283828</v>
      </c>
      <c r="H48" s="249">
        <f t="shared" si="7"/>
        <v>0.11549956259344499</v>
      </c>
      <c r="I48" s="254"/>
    </row>
    <row r="49" spans="1:8" ht="30" customHeight="1">
      <c r="A49" s="149"/>
      <c r="B49" s="271" t="s">
        <v>36</v>
      </c>
      <c r="C49" s="180">
        <f t="shared" si="3"/>
        <v>262422.35000000003</v>
      </c>
      <c r="D49" s="180">
        <f t="shared" si="4"/>
        <v>263992.66000000003</v>
      </c>
      <c r="E49" s="180">
        <f>SUM(E32:E48)</f>
        <v>1570.3100000000022</v>
      </c>
      <c r="F49" s="181">
        <f>SUM(F32:F48)</f>
        <v>455.9057835233151</v>
      </c>
      <c r="G49" s="180">
        <f>SUM(G32:G48)</f>
        <v>950.8847553771717</v>
      </c>
      <c r="H49" s="249">
        <f t="shared" si="7"/>
        <v>100</v>
      </c>
    </row>
    <row r="50" spans="1:8" ht="59.25" customHeight="1">
      <c r="A50" s="477" t="s">
        <v>176</v>
      </c>
      <c r="B50" s="477"/>
      <c r="C50" s="477"/>
      <c r="D50" s="477"/>
      <c r="E50" s="477"/>
      <c r="F50" s="477"/>
      <c r="G50" s="477"/>
      <c r="H50" s="477"/>
    </row>
    <row r="51" spans="1:8" ht="12.75">
      <c r="A51" s="146"/>
      <c r="B51" s="146"/>
      <c r="C51" s="146"/>
      <c r="D51" s="146"/>
      <c r="E51" s="146"/>
      <c r="F51" s="146"/>
      <c r="G51" s="146"/>
      <c r="H51" s="146"/>
    </row>
  </sheetData>
  <mergeCells count="16">
    <mergeCell ref="I5:J5"/>
    <mergeCell ref="A2:N2"/>
    <mergeCell ref="K5:L5"/>
    <mergeCell ref="C5:D5"/>
    <mergeCell ref="E5:F5"/>
    <mergeCell ref="G5:H5"/>
    <mergeCell ref="B5:B6"/>
    <mergeCell ref="A5:A6"/>
    <mergeCell ref="M5:N5"/>
    <mergeCell ref="A27:H27"/>
    <mergeCell ref="A26:H26"/>
    <mergeCell ref="A50:H50"/>
    <mergeCell ref="A29:B30"/>
    <mergeCell ref="C29:F29"/>
    <mergeCell ref="G29:G30"/>
    <mergeCell ref="H29:H30"/>
  </mergeCells>
  <printOptions/>
  <pageMargins left="0.75" right="0.75" top="1" bottom="1" header="0.5" footer="0.5"/>
  <pageSetup horizontalDpi="180" verticalDpi="180" orientation="portrait" paperSize="9" scale="80" r:id="rId1"/>
  <rowBreaks count="1" manualBreakCount="1">
    <brk id="24" max="13" man="1"/>
  </rowBreaks>
</worksheet>
</file>

<file path=xl/worksheets/sheet5.xml><?xml version="1.0" encoding="utf-8"?>
<worksheet xmlns="http://schemas.openxmlformats.org/spreadsheetml/2006/main" xmlns:r="http://schemas.openxmlformats.org/officeDocument/2006/relationships">
  <sheetPr codeName="Sheet7"/>
  <dimension ref="A2:Z28"/>
  <sheetViews>
    <sheetView view="pageBreakPreview" zoomScale="75" zoomScaleNormal="75" zoomScaleSheetLayoutView="75" workbookViewId="0" topLeftCell="A1">
      <selection activeCell="F18" sqref="F18"/>
    </sheetView>
  </sheetViews>
  <sheetFormatPr defaultColWidth="9.00390625" defaultRowHeight="12.75"/>
  <cols>
    <col min="1" max="1" width="6.75390625" style="3" customWidth="1"/>
    <col min="2" max="2" width="22.00390625" style="3" customWidth="1"/>
    <col min="3" max="4" width="15.125" style="3" customWidth="1"/>
    <col min="5" max="5" width="15.25390625" style="3" customWidth="1"/>
    <col min="6" max="7" width="15.125" style="3" customWidth="1"/>
    <col min="8" max="8" width="19.50390625" style="3" customWidth="1"/>
    <col min="9" max="9" width="1.00390625" style="3" hidden="1" customWidth="1"/>
    <col min="10" max="10" width="12.625" style="3" customWidth="1"/>
    <col min="11" max="12" width="12.375" style="3" customWidth="1"/>
    <col min="13" max="13" width="13.125" style="3" customWidth="1"/>
    <col min="14" max="14" width="16.125" style="3" customWidth="1"/>
    <col min="15" max="15" width="14.25390625" style="3" customWidth="1"/>
    <col min="16" max="16384" width="9.00390625" style="3" customWidth="1"/>
  </cols>
  <sheetData>
    <row r="2" spans="6:10" ht="26.25" customHeight="1">
      <c r="F2" s="453" t="s">
        <v>205</v>
      </c>
      <c r="G2" s="453"/>
      <c r="H2" s="453"/>
      <c r="I2" s="453"/>
      <c r="J2"/>
    </row>
    <row r="3" spans="1:9" ht="24.75" customHeight="1">
      <c r="A3" s="491" t="s">
        <v>74</v>
      </c>
      <c r="B3" s="491"/>
      <c r="C3" s="491"/>
      <c r="D3" s="491"/>
      <c r="E3" s="491"/>
      <c r="F3" s="491"/>
      <c r="G3" s="491"/>
      <c r="H3" s="491"/>
      <c r="I3" s="76"/>
    </row>
    <row r="4" spans="1:9" ht="15" customHeight="1">
      <c r="A4" s="236"/>
      <c r="B4" s="236"/>
      <c r="C4" s="236"/>
      <c r="D4" s="236"/>
      <c r="E4" s="236"/>
      <c r="F4" s="236"/>
      <c r="G4" s="236"/>
      <c r="H4" s="236"/>
      <c r="I4" s="76"/>
    </row>
    <row r="5" spans="1:9" ht="33.75" customHeight="1">
      <c r="A5" s="467" t="s">
        <v>119</v>
      </c>
      <c r="B5" s="467"/>
      <c r="C5" s="467"/>
      <c r="D5" s="467"/>
      <c r="E5" s="467"/>
      <c r="F5" s="467"/>
      <c r="G5" s="467"/>
      <c r="H5" s="467"/>
      <c r="I5" s="76"/>
    </row>
    <row r="6" spans="1:26" ht="15">
      <c r="A6" s="490"/>
      <c r="B6" s="492" t="s">
        <v>0</v>
      </c>
      <c r="C6" s="493" t="s">
        <v>51</v>
      </c>
      <c r="D6" s="493" t="s">
        <v>154</v>
      </c>
      <c r="E6" s="494" t="s">
        <v>157</v>
      </c>
      <c r="F6" s="493" t="s">
        <v>177</v>
      </c>
      <c r="G6" s="494" t="s">
        <v>158</v>
      </c>
      <c r="H6" s="496" t="s">
        <v>52</v>
      </c>
      <c r="I6" s="47"/>
      <c r="J6" s="131"/>
      <c r="K6" s="131"/>
      <c r="L6" s="131"/>
      <c r="M6" s="131"/>
      <c r="N6" s="131"/>
      <c r="O6" s="131"/>
      <c r="P6" s="131"/>
      <c r="Q6" s="131"/>
      <c r="R6" s="131"/>
      <c r="S6" s="131"/>
      <c r="T6" s="131"/>
      <c r="U6" s="131"/>
      <c r="V6" s="131"/>
      <c r="W6" s="131"/>
      <c r="X6" s="131"/>
      <c r="Y6" s="131"/>
      <c r="Z6" s="131"/>
    </row>
    <row r="7" spans="1:26" ht="51.75" customHeight="1">
      <c r="A7" s="490"/>
      <c r="B7" s="492"/>
      <c r="C7" s="493"/>
      <c r="D7" s="493"/>
      <c r="E7" s="494"/>
      <c r="F7" s="495"/>
      <c r="G7" s="495"/>
      <c r="H7" s="496"/>
      <c r="I7" s="47"/>
      <c r="J7" s="131"/>
      <c r="K7" s="131"/>
      <c r="L7" s="131"/>
      <c r="M7" s="131"/>
      <c r="N7" s="131"/>
      <c r="O7" s="131"/>
      <c r="P7" s="131"/>
      <c r="Q7" s="131"/>
      <c r="R7" s="131"/>
      <c r="S7" s="131"/>
      <c r="T7" s="131"/>
      <c r="U7" s="131"/>
      <c r="V7" s="131"/>
      <c r="W7" s="131"/>
      <c r="X7" s="131"/>
      <c r="Y7" s="131"/>
      <c r="Z7" s="131"/>
    </row>
    <row r="8" spans="1:9" ht="36.75" customHeight="1">
      <c r="A8" s="183" t="s">
        <v>53</v>
      </c>
      <c r="B8" s="184" t="s">
        <v>23</v>
      </c>
      <c r="C8" s="184" t="s">
        <v>24</v>
      </c>
      <c r="D8" s="184">
        <v>3</v>
      </c>
      <c r="E8" s="184">
        <v>4</v>
      </c>
      <c r="F8" s="184">
        <v>5</v>
      </c>
      <c r="G8" s="184">
        <v>6</v>
      </c>
      <c r="H8" s="185">
        <v>7</v>
      </c>
      <c r="I8" s="81"/>
    </row>
    <row r="9" spans="1:10" ht="34.5" customHeight="1">
      <c r="A9" s="2">
        <v>1</v>
      </c>
      <c r="B9" s="11" t="s">
        <v>2</v>
      </c>
      <c r="C9" s="156">
        <v>32.72</v>
      </c>
      <c r="D9" s="156">
        <v>50.43</v>
      </c>
      <c r="E9" s="156">
        <f>D9/$D$26*100</f>
        <v>5.313678797968516</v>
      </c>
      <c r="F9" s="156">
        <f aca="true" t="shared" si="0" ref="F9:F25">(D9-C9)/C9*100</f>
        <v>54.12591687041566</v>
      </c>
      <c r="G9" s="156">
        <f>F9/$F$26*100</f>
        <v>7.159998304173641</v>
      </c>
      <c r="H9" s="178">
        <f>AVERAGE(E9,G9)</f>
        <v>6.236838551071078</v>
      </c>
      <c r="I9" s="14"/>
      <c r="J9" s="158"/>
    </row>
    <row r="10" spans="1:10" ht="34.5" customHeight="1">
      <c r="A10" s="2">
        <v>2</v>
      </c>
      <c r="B10" s="11" t="s">
        <v>3</v>
      </c>
      <c r="C10" s="156">
        <v>22.89</v>
      </c>
      <c r="D10" s="156">
        <v>33.12</v>
      </c>
      <c r="E10" s="156">
        <f aca="true" t="shared" si="1" ref="E10:E25">D10/$D$26*100</f>
        <v>3.4897688238889</v>
      </c>
      <c r="F10" s="156">
        <f t="shared" si="0"/>
        <v>44.69200524246394</v>
      </c>
      <c r="G10" s="156">
        <f aca="true" t="shared" si="2" ref="G10:G25">F10/$F$26*100</f>
        <v>5.912041776812195</v>
      </c>
      <c r="H10" s="178">
        <f aca="true" t="shared" si="3" ref="H10:H26">AVERAGE(E10,G10)</f>
        <v>4.700905300350548</v>
      </c>
      <c r="I10" s="14"/>
      <c r="J10" s="158"/>
    </row>
    <row r="11" spans="1:10" ht="34.5" customHeight="1">
      <c r="A11" s="2">
        <v>3</v>
      </c>
      <c r="B11" s="11" t="s">
        <v>151</v>
      </c>
      <c r="C11" s="156">
        <v>28.85</v>
      </c>
      <c r="D11" s="186">
        <v>51.85</v>
      </c>
      <c r="E11" s="156">
        <f t="shared" si="1"/>
        <v>5.463300528944429</v>
      </c>
      <c r="F11" s="156">
        <f t="shared" si="0"/>
        <v>79.72270363951472</v>
      </c>
      <c r="G11" s="156">
        <f t="shared" si="2"/>
        <v>10.54604625413858</v>
      </c>
      <c r="H11" s="178">
        <f t="shared" si="3"/>
        <v>8.004673391541505</v>
      </c>
      <c r="I11" s="14"/>
      <c r="J11" s="158"/>
    </row>
    <row r="12" spans="1:10" ht="34.5" customHeight="1">
      <c r="A12" s="2">
        <v>4</v>
      </c>
      <c r="B12" s="11" t="s">
        <v>5</v>
      </c>
      <c r="C12" s="156">
        <v>67.09</v>
      </c>
      <c r="D12" s="156">
        <v>75.37</v>
      </c>
      <c r="E12" s="156">
        <f t="shared" si="1"/>
        <v>7.941542157503213</v>
      </c>
      <c r="F12" s="156">
        <f t="shared" si="0"/>
        <v>12.3416306454017</v>
      </c>
      <c r="G12" s="156">
        <f t="shared" si="2"/>
        <v>1.6326015262406217</v>
      </c>
      <c r="H12" s="178">
        <f t="shared" si="3"/>
        <v>4.787071841871917</v>
      </c>
      <c r="I12" s="14"/>
      <c r="J12" s="158"/>
    </row>
    <row r="13" spans="1:10" ht="34.5" customHeight="1">
      <c r="A13" s="2">
        <v>5</v>
      </c>
      <c r="B13" s="11" t="s">
        <v>6</v>
      </c>
      <c r="C13" s="156">
        <v>48.64</v>
      </c>
      <c r="D13" s="156">
        <v>57.8</v>
      </c>
      <c r="E13" s="156">
        <f t="shared" si="1"/>
        <v>6.09023665521674</v>
      </c>
      <c r="F13" s="156">
        <f t="shared" si="0"/>
        <v>18.832236842105257</v>
      </c>
      <c r="G13" s="156">
        <f t="shared" si="2"/>
        <v>2.491205537932803</v>
      </c>
      <c r="H13" s="178">
        <f t="shared" si="3"/>
        <v>4.290721096574772</v>
      </c>
      <c r="I13" s="14"/>
      <c r="J13" s="158"/>
    </row>
    <row r="14" spans="1:10" ht="34.5" customHeight="1">
      <c r="A14" s="2">
        <v>6</v>
      </c>
      <c r="B14" s="11" t="s">
        <v>7</v>
      </c>
      <c r="C14" s="156">
        <v>40.47</v>
      </c>
      <c r="D14" s="156">
        <v>55.73</v>
      </c>
      <c r="E14" s="156">
        <f t="shared" si="1"/>
        <v>5.872126103723684</v>
      </c>
      <c r="F14" s="156">
        <f t="shared" si="0"/>
        <v>37.70694341487521</v>
      </c>
      <c r="G14" s="156">
        <f t="shared" si="2"/>
        <v>4.988029146045663</v>
      </c>
      <c r="H14" s="178">
        <f t="shared" si="3"/>
        <v>5.430077624884673</v>
      </c>
      <c r="I14" s="14"/>
      <c r="J14" s="158"/>
    </row>
    <row r="15" spans="1:10" ht="34.5" customHeight="1">
      <c r="A15" s="2">
        <v>7</v>
      </c>
      <c r="B15" s="11" t="s">
        <v>148</v>
      </c>
      <c r="C15" s="156">
        <v>22.89</v>
      </c>
      <c r="D15" s="186">
        <v>38.87</v>
      </c>
      <c r="E15" s="156">
        <f t="shared" si="1"/>
        <v>4.095631466925168</v>
      </c>
      <c r="F15" s="156">
        <f t="shared" si="0"/>
        <v>69.81214504150283</v>
      </c>
      <c r="G15" s="156">
        <f t="shared" si="2"/>
        <v>9.235036910406539</v>
      </c>
      <c r="H15" s="178">
        <f t="shared" si="3"/>
        <v>6.665334188665853</v>
      </c>
      <c r="I15" s="14"/>
      <c r="J15" s="158"/>
    </row>
    <row r="16" spans="1:10" ht="34.5" customHeight="1">
      <c r="A16" s="2">
        <v>8</v>
      </c>
      <c r="B16" s="11" t="s">
        <v>8</v>
      </c>
      <c r="C16" s="156">
        <v>44.34</v>
      </c>
      <c r="D16" s="156">
        <v>56.87</v>
      </c>
      <c r="E16" s="156">
        <f t="shared" si="1"/>
        <v>5.992244958169135</v>
      </c>
      <c r="F16" s="156">
        <f t="shared" si="0"/>
        <v>28.258908434821816</v>
      </c>
      <c r="G16" s="156">
        <f t="shared" si="2"/>
        <v>3.738204323735248</v>
      </c>
      <c r="H16" s="178">
        <f t="shared" si="3"/>
        <v>4.865224640952191</v>
      </c>
      <c r="I16" s="14"/>
      <c r="J16" s="158"/>
    </row>
    <row r="17" spans="1:10" ht="34.5" customHeight="1">
      <c r="A17" s="2">
        <v>9</v>
      </c>
      <c r="B17" s="11" t="s">
        <v>9</v>
      </c>
      <c r="C17" s="156">
        <v>86.17</v>
      </c>
      <c r="D17" s="156">
        <v>87.72</v>
      </c>
      <c r="E17" s="156">
        <f t="shared" si="1"/>
        <v>9.242829747328935</v>
      </c>
      <c r="F17" s="156">
        <f t="shared" si="0"/>
        <v>1.7987698735058573</v>
      </c>
      <c r="G17" s="156">
        <f t="shared" si="2"/>
        <v>0.2379486572899078</v>
      </c>
      <c r="H17" s="178">
        <f t="shared" si="3"/>
        <v>4.740389202309421</v>
      </c>
      <c r="I17" s="14"/>
      <c r="J17" s="158"/>
    </row>
    <row r="18" spans="1:10" ht="34.5" customHeight="1">
      <c r="A18" s="2">
        <v>10</v>
      </c>
      <c r="B18" s="11" t="s">
        <v>10</v>
      </c>
      <c r="C18" s="156">
        <v>28.85</v>
      </c>
      <c r="D18" s="156">
        <v>50.29</v>
      </c>
      <c r="E18" s="156">
        <f t="shared" si="1"/>
        <v>5.298927359703285</v>
      </c>
      <c r="F18" s="156">
        <f t="shared" si="0"/>
        <v>74.31542461005198</v>
      </c>
      <c r="G18" s="156">
        <f t="shared" si="2"/>
        <v>9.830749203857875</v>
      </c>
      <c r="H18" s="178">
        <f t="shared" si="3"/>
        <v>7.56483828178058</v>
      </c>
      <c r="I18" s="14"/>
      <c r="J18" s="158"/>
    </row>
    <row r="19" spans="1:10" ht="34.5" customHeight="1">
      <c r="A19" s="2">
        <v>11</v>
      </c>
      <c r="B19" s="11" t="s">
        <v>11</v>
      </c>
      <c r="C19" s="156">
        <v>52.32</v>
      </c>
      <c r="D19" s="156">
        <v>67.03</v>
      </c>
      <c r="E19" s="156">
        <f t="shared" si="1"/>
        <v>7.062777906560175</v>
      </c>
      <c r="F19" s="156">
        <f t="shared" si="0"/>
        <v>28.115443425076453</v>
      </c>
      <c r="G19" s="156">
        <f t="shared" si="2"/>
        <v>3.719226183763147</v>
      </c>
      <c r="H19" s="178">
        <f t="shared" si="3"/>
        <v>5.391002045161661</v>
      </c>
      <c r="I19" s="14"/>
      <c r="J19" s="158"/>
    </row>
    <row r="20" spans="1:10" ht="34.5" customHeight="1">
      <c r="A20" s="2">
        <v>12</v>
      </c>
      <c r="B20" s="11" t="s">
        <v>12</v>
      </c>
      <c r="C20" s="156">
        <v>34.68</v>
      </c>
      <c r="D20" s="156">
        <v>50.51</v>
      </c>
      <c r="E20" s="156">
        <f t="shared" si="1"/>
        <v>5.322108191262933</v>
      </c>
      <c r="F20" s="156">
        <f t="shared" si="0"/>
        <v>45.64590542099192</v>
      </c>
      <c r="G20" s="156">
        <f t="shared" si="2"/>
        <v>6.03822760525669</v>
      </c>
      <c r="H20" s="178">
        <f t="shared" si="3"/>
        <v>5.680167898259811</v>
      </c>
      <c r="I20" s="14"/>
      <c r="J20" s="158"/>
    </row>
    <row r="21" spans="1:10" ht="34.5" customHeight="1">
      <c r="A21" s="2">
        <v>13</v>
      </c>
      <c r="B21" s="11" t="s">
        <v>13</v>
      </c>
      <c r="C21" s="156">
        <v>50.41</v>
      </c>
      <c r="D21" s="156">
        <v>63.36</v>
      </c>
      <c r="E21" s="156">
        <f t="shared" si="1"/>
        <v>6.676079489178766</v>
      </c>
      <c r="F21" s="156">
        <f t="shared" si="0"/>
        <v>25.689347351715934</v>
      </c>
      <c r="G21" s="156">
        <f t="shared" si="2"/>
        <v>3.3982922435102427</v>
      </c>
      <c r="H21" s="178">
        <f t="shared" si="3"/>
        <v>5.037185866344505</v>
      </c>
      <c r="I21" s="14"/>
      <c r="J21" s="158"/>
    </row>
    <row r="22" spans="1:10" ht="34.5" customHeight="1">
      <c r="A22" s="2">
        <v>14</v>
      </c>
      <c r="B22" s="11" t="s">
        <v>14</v>
      </c>
      <c r="C22" s="156">
        <v>20.44</v>
      </c>
      <c r="D22" s="156">
        <v>43.85</v>
      </c>
      <c r="E22" s="156">
        <f t="shared" si="1"/>
        <v>4.620361199502666</v>
      </c>
      <c r="F22" s="156">
        <f t="shared" si="0"/>
        <v>114.5303326810176</v>
      </c>
      <c r="G22" s="156">
        <f t="shared" si="2"/>
        <v>15.150542202098896</v>
      </c>
      <c r="H22" s="178">
        <f t="shared" si="3"/>
        <v>9.88545170080078</v>
      </c>
      <c r="I22" s="14"/>
      <c r="J22" s="158"/>
    </row>
    <row r="23" spans="1:10" ht="34.5" customHeight="1">
      <c r="A23" s="2">
        <v>15</v>
      </c>
      <c r="B23" s="11" t="s">
        <v>15</v>
      </c>
      <c r="C23" s="156">
        <v>51.33</v>
      </c>
      <c r="D23" s="156">
        <v>64.43</v>
      </c>
      <c r="E23" s="156">
        <f t="shared" si="1"/>
        <v>6.788822624491603</v>
      </c>
      <c r="F23" s="156">
        <f t="shared" si="0"/>
        <v>25.521137736216655</v>
      </c>
      <c r="G23" s="156">
        <f t="shared" si="2"/>
        <v>3.3760407855884496</v>
      </c>
      <c r="H23" s="178">
        <f t="shared" si="3"/>
        <v>5.082431705040026</v>
      </c>
      <c r="I23" s="14"/>
      <c r="J23" s="158"/>
    </row>
    <row r="24" spans="1:10" ht="34.5" customHeight="1">
      <c r="A24" s="2">
        <v>16</v>
      </c>
      <c r="B24" s="11" t="s">
        <v>16</v>
      </c>
      <c r="C24" s="156">
        <v>25.31</v>
      </c>
      <c r="D24" s="156">
        <v>42.22</v>
      </c>
      <c r="E24" s="156">
        <f t="shared" si="1"/>
        <v>4.448612311128906</v>
      </c>
      <c r="F24" s="156">
        <f t="shared" si="0"/>
        <v>66.8115369419202</v>
      </c>
      <c r="G24" s="156">
        <f t="shared" si="2"/>
        <v>8.838104162718631</v>
      </c>
      <c r="H24" s="178">
        <f t="shared" si="3"/>
        <v>6.643358236923769</v>
      </c>
      <c r="I24" s="14"/>
      <c r="J24" s="158"/>
    </row>
    <row r="25" spans="1:10" ht="34.5" customHeight="1">
      <c r="A25" s="2">
        <v>17</v>
      </c>
      <c r="B25" s="11" t="s">
        <v>17</v>
      </c>
      <c r="C25" s="156">
        <v>46.56</v>
      </c>
      <c r="D25" s="156">
        <v>59.61</v>
      </c>
      <c r="E25" s="156">
        <f t="shared" si="1"/>
        <v>6.28095167850294</v>
      </c>
      <c r="F25" s="156">
        <f t="shared" si="0"/>
        <v>28.028350515463913</v>
      </c>
      <c r="G25" s="156">
        <f t="shared" si="2"/>
        <v>3.7077051764308506</v>
      </c>
      <c r="H25" s="178">
        <f t="shared" si="3"/>
        <v>4.994328427466895</v>
      </c>
      <c r="I25" s="14"/>
      <c r="J25" s="158"/>
    </row>
    <row r="26" spans="1:10" ht="34.5" customHeight="1">
      <c r="A26" s="7"/>
      <c r="B26" s="11" t="s">
        <v>36</v>
      </c>
      <c r="C26" s="156">
        <f>SUM(C9:C25)</f>
        <v>703.96</v>
      </c>
      <c r="D26" s="156">
        <f>SUM(D9:D25)</f>
        <v>949.0600000000001</v>
      </c>
      <c r="E26" s="156">
        <f>SUM(E9:E25)</f>
        <v>100</v>
      </c>
      <c r="F26" s="156">
        <f>SUM(F9:F25)</f>
        <v>755.9487386870618</v>
      </c>
      <c r="G26" s="156">
        <f>SUM(G9:G25)</f>
        <v>99.99999999999997</v>
      </c>
      <c r="H26" s="187">
        <f t="shared" si="3"/>
        <v>99.99999999999999</v>
      </c>
      <c r="I26" s="51"/>
      <c r="J26" s="158"/>
    </row>
    <row r="27" ht="15.75">
      <c r="H27" s="36"/>
    </row>
    <row r="28" ht="12.75">
      <c r="J28" s="158"/>
    </row>
  </sheetData>
  <mergeCells count="11">
    <mergeCell ref="H6:H7"/>
    <mergeCell ref="A5:H5"/>
    <mergeCell ref="A6:A7"/>
    <mergeCell ref="F2:I2"/>
    <mergeCell ref="A3:H3"/>
    <mergeCell ref="B6:B7"/>
    <mergeCell ref="C6:C7"/>
    <mergeCell ref="E6:E7"/>
    <mergeCell ref="D6:D7"/>
    <mergeCell ref="F6:F7"/>
    <mergeCell ref="G6:G7"/>
  </mergeCells>
  <printOptions/>
  <pageMargins left="1.46" right="0.75" top="0.93" bottom="0.49" header="0.61" footer="0.5"/>
  <pageSetup horizontalDpi="180" verticalDpi="180" orientation="portrait" paperSize="9" scale="60" r:id="rId1"/>
</worksheet>
</file>

<file path=xl/worksheets/sheet6.xml><?xml version="1.0" encoding="utf-8"?>
<worksheet xmlns="http://schemas.openxmlformats.org/spreadsheetml/2006/main" xmlns:r="http://schemas.openxmlformats.org/officeDocument/2006/relationships">
  <sheetPr codeName="Sheet8"/>
  <dimension ref="A1:Q29"/>
  <sheetViews>
    <sheetView tabSelected="1" zoomScale="50" zoomScaleNormal="50" workbookViewId="0" topLeftCell="A1">
      <selection activeCell="C9" sqref="C9"/>
    </sheetView>
  </sheetViews>
  <sheetFormatPr defaultColWidth="9.00390625" defaultRowHeight="12.75"/>
  <cols>
    <col min="1" max="1" width="23.375" style="0" customWidth="1"/>
    <col min="2" max="2" width="15.625" style="0" customWidth="1"/>
    <col min="3" max="3" width="16.625" style="0" customWidth="1"/>
    <col min="4" max="6" width="15.625" style="0" customWidth="1"/>
    <col min="7" max="7" width="20.375" style="0" customWidth="1"/>
    <col min="8" max="8" width="15.625" style="0" customWidth="1"/>
    <col min="9" max="9" width="13.25390625" style="0" customWidth="1"/>
  </cols>
  <sheetData>
    <row r="1" spans="1:9" ht="56.25" customHeight="1">
      <c r="A1" s="16"/>
      <c r="B1" s="16"/>
      <c r="C1" s="16"/>
      <c r="D1" s="497" t="s">
        <v>205</v>
      </c>
      <c r="E1" s="497"/>
      <c r="F1" s="497"/>
      <c r="G1" s="497"/>
      <c r="H1" s="497"/>
      <c r="I1" s="344"/>
    </row>
    <row r="2" spans="1:9" ht="32.25" customHeight="1">
      <c r="A2" s="502" t="s">
        <v>171</v>
      </c>
      <c r="B2" s="502"/>
      <c r="C2" s="502"/>
      <c r="D2" s="502"/>
      <c r="E2" s="502"/>
      <c r="F2" s="502"/>
      <c r="G2" s="502"/>
      <c r="H2" s="502"/>
      <c r="I2" s="338"/>
    </row>
    <row r="3" spans="1:8" ht="29.25" customHeight="1">
      <c r="A3" s="503" t="s">
        <v>122</v>
      </c>
      <c r="B3" s="503"/>
      <c r="C3" s="503"/>
      <c r="D3" s="503"/>
      <c r="E3" s="503"/>
      <c r="F3" s="503"/>
      <c r="G3" s="503"/>
      <c r="H3" s="503"/>
    </row>
    <row r="4" spans="1:8" ht="30" customHeight="1">
      <c r="A4" s="504" t="s">
        <v>172</v>
      </c>
      <c r="B4" s="505"/>
      <c r="C4" s="505"/>
      <c r="D4" s="505"/>
      <c r="E4" s="505"/>
      <c r="F4" s="505"/>
      <c r="G4" s="505"/>
      <c r="H4" s="506"/>
    </row>
    <row r="5" spans="1:8" ht="64.5" customHeight="1">
      <c r="A5" s="191" t="s">
        <v>155</v>
      </c>
      <c r="B5" s="192" t="s">
        <v>200</v>
      </c>
      <c r="C5" s="193" t="s">
        <v>241</v>
      </c>
      <c r="D5" s="345" t="s">
        <v>206</v>
      </c>
      <c r="E5" s="193" t="s">
        <v>107</v>
      </c>
      <c r="F5" s="193" t="s">
        <v>108</v>
      </c>
      <c r="G5" s="194" t="s">
        <v>238</v>
      </c>
      <c r="H5" s="204" t="s">
        <v>180</v>
      </c>
    </row>
    <row r="6" spans="1:8" ht="32.25" customHeight="1">
      <c r="A6" s="191"/>
      <c r="B6" s="192"/>
      <c r="C6" s="193" t="s">
        <v>296</v>
      </c>
      <c r="D6" s="192"/>
      <c r="E6" s="193" t="s">
        <v>167</v>
      </c>
      <c r="F6" s="193" t="s">
        <v>168</v>
      </c>
      <c r="G6" s="193" t="s">
        <v>239</v>
      </c>
      <c r="H6" s="204"/>
    </row>
    <row r="7" spans="1:8" ht="27" customHeight="1">
      <c r="A7" s="196" t="s">
        <v>23</v>
      </c>
      <c r="B7" s="197">
        <v>2</v>
      </c>
      <c r="C7" s="197" t="s">
        <v>109</v>
      </c>
      <c r="D7" s="197" t="s">
        <v>110</v>
      </c>
      <c r="E7" s="197" t="s">
        <v>111</v>
      </c>
      <c r="F7" s="197" t="s">
        <v>43</v>
      </c>
      <c r="G7" s="197" t="s">
        <v>112</v>
      </c>
      <c r="H7" s="251" t="s">
        <v>113</v>
      </c>
    </row>
    <row r="8" spans="1:9" ht="34.5" customHeight="1">
      <c r="A8" s="199" t="s">
        <v>2</v>
      </c>
      <c r="B8" s="273">
        <v>20.4</v>
      </c>
      <c r="C8" s="200">
        <v>0</v>
      </c>
      <c r="D8" s="273">
        <v>19</v>
      </c>
      <c r="E8" s="201">
        <v>0</v>
      </c>
      <c r="F8" s="201">
        <f aca="true" t="shared" si="0" ref="F8:F19">E8-C8</f>
        <v>0</v>
      </c>
      <c r="G8" s="195">
        <v>3.95</v>
      </c>
      <c r="H8" s="204">
        <f aca="true" t="shared" si="1" ref="H8:H24">G8/$G$25*100</f>
        <v>7.947686116700201</v>
      </c>
      <c r="I8" s="113"/>
    </row>
    <row r="9" spans="1:9" ht="34.5" customHeight="1" thickBot="1">
      <c r="A9" s="155" t="s">
        <v>3</v>
      </c>
      <c r="B9" s="273">
        <v>30.7</v>
      </c>
      <c r="C9" s="200">
        <f>(B9-21)/4</f>
        <v>2.425</v>
      </c>
      <c r="D9" s="273">
        <v>30.2</v>
      </c>
      <c r="E9" s="203">
        <f aca="true" t="shared" si="2" ref="E9:E21">B9-D9</f>
        <v>0.5</v>
      </c>
      <c r="F9" s="307">
        <f t="shared" si="0"/>
        <v>-1.9249999999999998</v>
      </c>
      <c r="G9" s="195">
        <f>-(-3.25-(F9))</f>
        <v>1.3250000000000002</v>
      </c>
      <c r="H9" s="204">
        <f t="shared" si="1"/>
        <v>2.6659959758551306</v>
      </c>
      <c r="I9" s="113"/>
    </row>
    <row r="10" spans="1:9" ht="34.5" customHeight="1" thickBot="1">
      <c r="A10" s="155" t="s">
        <v>143</v>
      </c>
      <c r="B10" s="273">
        <v>25.2</v>
      </c>
      <c r="C10" s="200">
        <f>(B10-21)/4</f>
        <v>1.0499999999999998</v>
      </c>
      <c r="D10" s="273">
        <v>27.4</v>
      </c>
      <c r="E10" s="306">
        <f t="shared" si="2"/>
        <v>-2.1999999999999993</v>
      </c>
      <c r="F10" s="311">
        <f t="shared" si="0"/>
        <v>-3.249999999999999</v>
      </c>
      <c r="G10" s="195">
        <v>1.175</v>
      </c>
      <c r="H10" s="204">
        <f t="shared" si="1"/>
        <v>2.3641851106639833</v>
      </c>
      <c r="I10" s="113"/>
    </row>
    <row r="11" spans="1:9" ht="34.5" customHeight="1">
      <c r="A11" s="199" t="s">
        <v>5</v>
      </c>
      <c r="B11" s="273">
        <v>13.9</v>
      </c>
      <c r="C11" s="200">
        <v>0</v>
      </c>
      <c r="D11" s="273">
        <v>13.8</v>
      </c>
      <c r="E11" s="201">
        <v>0</v>
      </c>
      <c r="F11" s="308">
        <f t="shared" si="0"/>
        <v>0</v>
      </c>
      <c r="G11" s="195">
        <v>3.95</v>
      </c>
      <c r="H11" s="204">
        <f t="shared" si="1"/>
        <v>7.947686116700201</v>
      </c>
      <c r="I11" s="113"/>
    </row>
    <row r="12" spans="1:9" ht="34.5" customHeight="1">
      <c r="A12" s="155" t="s">
        <v>6</v>
      </c>
      <c r="B12" s="273">
        <v>24.6</v>
      </c>
      <c r="C12" s="200">
        <f>(B12-21)/4</f>
        <v>0.9000000000000004</v>
      </c>
      <c r="D12" s="273">
        <v>24.3</v>
      </c>
      <c r="E12" s="203">
        <f t="shared" si="2"/>
        <v>0.3000000000000007</v>
      </c>
      <c r="F12" s="201">
        <f t="shared" si="0"/>
        <v>-0.5999999999999996</v>
      </c>
      <c r="G12" s="195">
        <f aca="true" t="shared" si="3" ref="G12:G23">-(-3.25-(F12))</f>
        <v>2.6500000000000004</v>
      </c>
      <c r="H12" s="204">
        <f t="shared" si="1"/>
        <v>5.331991951710261</v>
      </c>
      <c r="I12" s="113"/>
    </row>
    <row r="13" spans="1:9" ht="34.5" customHeight="1">
      <c r="A13" s="155" t="s">
        <v>7</v>
      </c>
      <c r="B13" s="273">
        <v>26.3</v>
      </c>
      <c r="C13" s="200">
        <f>(B13-21)/4</f>
        <v>1.3250000000000002</v>
      </c>
      <c r="D13" s="273">
        <v>25.1</v>
      </c>
      <c r="E13" s="203">
        <f t="shared" si="2"/>
        <v>1.1999999999999993</v>
      </c>
      <c r="F13" s="201">
        <f t="shared" si="0"/>
        <v>-0.1250000000000009</v>
      </c>
      <c r="G13" s="195">
        <f t="shared" si="3"/>
        <v>3.124999999999999</v>
      </c>
      <c r="H13" s="204">
        <f t="shared" si="1"/>
        <v>6.28772635814889</v>
      </c>
      <c r="I13" s="113"/>
    </row>
    <row r="14" spans="1:9" ht="34.5" customHeight="1" thickBot="1">
      <c r="A14" s="155" t="s">
        <v>144</v>
      </c>
      <c r="B14" s="273">
        <v>26.3</v>
      </c>
      <c r="C14" s="200">
        <f>(B14-21)/4</f>
        <v>1.3250000000000002</v>
      </c>
      <c r="D14" s="273">
        <v>26.2</v>
      </c>
      <c r="E14" s="203">
        <f t="shared" si="2"/>
        <v>0.10000000000000142</v>
      </c>
      <c r="F14" s="307">
        <f t="shared" si="0"/>
        <v>-1.2249999999999988</v>
      </c>
      <c r="G14" s="195">
        <f t="shared" si="3"/>
        <v>2.0250000000000012</v>
      </c>
      <c r="H14" s="204">
        <f t="shared" si="1"/>
        <v>4.074446680080484</v>
      </c>
      <c r="I14" s="113"/>
    </row>
    <row r="15" spans="1:9" ht="34.5" customHeight="1" thickBot="1">
      <c r="A15" s="155" t="s">
        <v>8</v>
      </c>
      <c r="B15" s="273">
        <v>21.8</v>
      </c>
      <c r="C15" s="200">
        <f>(B15-21)/4</f>
        <v>0.20000000000000018</v>
      </c>
      <c r="D15" s="273">
        <v>20.9</v>
      </c>
      <c r="E15" s="306">
        <f t="shared" si="2"/>
        <v>0.9000000000000021</v>
      </c>
      <c r="F15" s="309">
        <f t="shared" si="0"/>
        <v>0.700000000000002</v>
      </c>
      <c r="G15" s="195">
        <f t="shared" si="3"/>
        <v>3.950000000000002</v>
      </c>
      <c r="H15" s="204">
        <f t="shared" si="1"/>
        <v>7.947686116700203</v>
      </c>
      <c r="I15" s="113"/>
    </row>
    <row r="16" spans="1:9" ht="34.5" customHeight="1">
      <c r="A16" s="199" t="s">
        <v>9</v>
      </c>
      <c r="B16" s="273">
        <v>16.7</v>
      </c>
      <c r="C16" s="200">
        <v>0</v>
      </c>
      <c r="D16" s="273">
        <v>15.2</v>
      </c>
      <c r="E16" s="201">
        <v>0</v>
      </c>
      <c r="F16" s="308">
        <f t="shared" si="0"/>
        <v>0</v>
      </c>
      <c r="G16" s="195">
        <v>3.95</v>
      </c>
      <c r="H16" s="204">
        <f t="shared" si="1"/>
        <v>7.947686116700201</v>
      </c>
      <c r="I16" s="113"/>
    </row>
    <row r="17" spans="1:9" ht="34.5" customHeight="1">
      <c r="A17" s="155" t="s">
        <v>10</v>
      </c>
      <c r="B17" s="273">
        <v>30.2</v>
      </c>
      <c r="C17" s="200">
        <f>(B17-21)/4</f>
        <v>2.3</v>
      </c>
      <c r="D17" s="273">
        <v>29.8</v>
      </c>
      <c r="E17" s="203">
        <f t="shared" si="2"/>
        <v>0.3999999999999986</v>
      </c>
      <c r="F17" s="201">
        <f t="shared" si="0"/>
        <v>-1.9000000000000012</v>
      </c>
      <c r="G17" s="195">
        <f t="shared" si="3"/>
        <v>1.3499999999999988</v>
      </c>
      <c r="H17" s="204">
        <f t="shared" si="1"/>
        <v>2.716297786720319</v>
      </c>
      <c r="I17" s="113"/>
    </row>
    <row r="18" spans="1:9" ht="34.5" customHeight="1">
      <c r="A18" s="199" t="s">
        <v>11</v>
      </c>
      <c r="B18" s="273">
        <v>19.9</v>
      </c>
      <c r="C18" s="200">
        <v>0</v>
      </c>
      <c r="D18" s="273">
        <v>19.1</v>
      </c>
      <c r="E18" s="201">
        <v>0</v>
      </c>
      <c r="F18" s="201">
        <f t="shared" si="0"/>
        <v>0</v>
      </c>
      <c r="G18" s="195">
        <v>3.95</v>
      </c>
      <c r="H18" s="204">
        <f t="shared" si="1"/>
        <v>7.947686116700201</v>
      </c>
      <c r="I18" s="113"/>
    </row>
    <row r="19" spans="1:9" ht="34.5" customHeight="1">
      <c r="A19" s="155" t="s">
        <v>12</v>
      </c>
      <c r="B19" s="273">
        <v>23</v>
      </c>
      <c r="C19" s="200">
        <f>(B19-21)/4</f>
        <v>0.5</v>
      </c>
      <c r="D19" s="273">
        <v>22.7</v>
      </c>
      <c r="E19" s="203">
        <f t="shared" si="2"/>
        <v>0.3000000000000007</v>
      </c>
      <c r="F19" s="201">
        <f t="shared" si="0"/>
        <v>-0.1999999999999993</v>
      </c>
      <c r="G19" s="195">
        <f t="shared" si="3"/>
        <v>3.0500000000000007</v>
      </c>
      <c r="H19" s="204">
        <f t="shared" si="1"/>
        <v>6.1368209255533195</v>
      </c>
      <c r="I19" s="113"/>
    </row>
    <row r="20" spans="1:9" ht="34.5" customHeight="1">
      <c r="A20" s="199" t="s">
        <v>13</v>
      </c>
      <c r="B20" s="273">
        <v>20.6</v>
      </c>
      <c r="C20" s="200">
        <v>0</v>
      </c>
      <c r="D20" s="273">
        <v>18.7</v>
      </c>
      <c r="E20" s="203">
        <v>0</v>
      </c>
      <c r="F20" s="201">
        <f>E20-C20</f>
        <v>0</v>
      </c>
      <c r="G20" s="195">
        <v>3.95</v>
      </c>
      <c r="H20" s="204">
        <f t="shared" si="1"/>
        <v>7.947686116700201</v>
      </c>
      <c r="I20" s="113"/>
    </row>
    <row r="21" spans="1:9" ht="34.5" customHeight="1">
      <c r="A21" s="155" t="s">
        <v>14</v>
      </c>
      <c r="B21" s="273">
        <v>30.3</v>
      </c>
      <c r="C21" s="200">
        <f>(B21-21)/4</f>
        <v>2.325</v>
      </c>
      <c r="D21" s="273">
        <v>29</v>
      </c>
      <c r="E21" s="203">
        <f t="shared" si="2"/>
        <v>1.3000000000000007</v>
      </c>
      <c r="F21" s="203">
        <f>E21-C21</f>
        <v>-1.0249999999999995</v>
      </c>
      <c r="G21" s="195">
        <f t="shared" si="3"/>
        <v>2.2250000000000005</v>
      </c>
      <c r="H21" s="204">
        <f t="shared" si="1"/>
        <v>4.476861167002013</v>
      </c>
      <c r="I21" s="113"/>
    </row>
    <row r="22" spans="1:9" ht="34.5" customHeight="1" thickBot="1">
      <c r="A22" s="199" t="s">
        <v>15</v>
      </c>
      <c r="B22" s="273">
        <v>18.3</v>
      </c>
      <c r="C22" s="200">
        <v>0</v>
      </c>
      <c r="D22" s="273">
        <v>17.1</v>
      </c>
      <c r="E22" s="201">
        <v>0</v>
      </c>
      <c r="F22" s="307">
        <f>E22-C22</f>
        <v>0</v>
      </c>
      <c r="G22" s="195">
        <v>3.95</v>
      </c>
      <c r="H22" s="204">
        <f t="shared" si="1"/>
        <v>7.947686116700201</v>
      </c>
      <c r="I22" s="318"/>
    </row>
    <row r="23" spans="1:9" ht="34.5" customHeight="1" thickBot="1">
      <c r="A23" s="155" t="s">
        <v>16</v>
      </c>
      <c r="B23" s="273">
        <v>31.3</v>
      </c>
      <c r="C23" s="200">
        <f>(B23-21)/4</f>
        <v>2.575</v>
      </c>
      <c r="D23" s="273">
        <v>30.8</v>
      </c>
      <c r="E23" s="306">
        <f>B23-D23</f>
        <v>0.5</v>
      </c>
      <c r="F23" s="310">
        <f>E23-C23</f>
        <v>-2.075</v>
      </c>
      <c r="G23" s="195">
        <f t="shared" si="3"/>
        <v>1.1749999999999998</v>
      </c>
      <c r="H23" s="204">
        <f t="shared" si="1"/>
        <v>2.3641851106639833</v>
      </c>
      <c r="I23" s="318"/>
    </row>
    <row r="24" spans="1:9" ht="34.5" customHeight="1">
      <c r="A24" s="199" t="s">
        <v>17</v>
      </c>
      <c r="B24" s="273">
        <v>20.3</v>
      </c>
      <c r="C24" s="200">
        <v>0</v>
      </c>
      <c r="D24" s="273">
        <v>19.3</v>
      </c>
      <c r="E24" s="201">
        <v>0</v>
      </c>
      <c r="F24" s="308">
        <f>E24-C24</f>
        <v>0</v>
      </c>
      <c r="G24" s="195">
        <v>3.95</v>
      </c>
      <c r="H24" s="204">
        <f t="shared" si="1"/>
        <v>7.947686116700201</v>
      </c>
      <c r="I24" s="318"/>
    </row>
    <row r="25" spans="1:17" ht="34.5" customHeight="1">
      <c r="A25" s="237" t="s">
        <v>114</v>
      </c>
      <c r="B25" s="202" t="s">
        <v>4</v>
      </c>
      <c r="C25" s="203" t="s">
        <v>4</v>
      </c>
      <c r="D25" s="202" t="s">
        <v>4</v>
      </c>
      <c r="E25" s="203" t="s">
        <v>42</v>
      </c>
      <c r="F25" s="203" t="s">
        <v>4</v>
      </c>
      <c r="G25" s="203">
        <f>SUM(G8:G24)</f>
        <v>49.70000000000001</v>
      </c>
      <c r="H25" s="204">
        <f>SUM(H8:H24)</f>
        <v>99.99999999999999</v>
      </c>
      <c r="I25" s="319"/>
      <c r="J25" s="10"/>
      <c r="K25" s="10"/>
      <c r="L25" s="10"/>
      <c r="M25" s="10"/>
      <c r="N25" s="10"/>
      <c r="O25" s="10"/>
      <c r="P25" s="10"/>
      <c r="Q25" s="10"/>
    </row>
    <row r="26" spans="1:8" ht="54.75" customHeight="1">
      <c r="A26" s="498" t="s">
        <v>202</v>
      </c>
      <c r="B26" s="498"/>
      <c r="C26" s="498"/>
      <c r="D26" s="498"/>
      <c r="E26" s="498"/>
      <c r="F26" s="498"/>
      <c r="G26" s="498"/>
      <c r="H26" s="498"/>
    </row>
    <row r="27" spans="1:8" ht="42.75" customHeight="1">
      <c r="A27" s="499" t="s">
        <v>235</v>
      </c>
      <c r="B27" s="500"/>
      <c r="C27" s="500"/>
      <c r="D27" s="500"/>
      <c r="E27" s="500"/>
      <c r="F27" s="500"/>
      <c r="G27" s="500"/>
      <c r="H27" s="500"/>
    </row>
    <row r="28" spans="1:8" ht="30" customHeight="1">
      <c r="A28" s="501" t="s">
        <v>234</v>
      </c>
      <c r="B28" s="500"/>
      <c r="C28" s="500"/>
      <c r="D28" s="500"/>
      <c r="E28" s="500"/>
      <c r="F28" s="500"/>
      <c r="G28" s="500"/>
      <c r="H28" s="500"/>
    </row>
    <row r="29" spans="1:8" ht="17.25" customHeight="1">
      <c r="A29" s="16"/>
      <c r="B29" s="16"/>
      <c r="C29" s="16"/>
      <c r="D29" s="16"/>
      <c r="E29" s="16"/>
      <c r="F29" s="16"/>
      <c r="G29" s="16" t="s">
        <v>173</v>
      </c>
      <c r="H29" s="16"/>
    </row>
  </sheetData>
  <mergeCells count="7">
    <mergeCell ref="D1:H1"/>
    <mergeCell ref="A26:H26"/>
    <mergeCell ref="A27:H27"/>
    <mergeCell ref="A28:H28"/>
    <mergeCell ref="A2:H2"/>
    <mergeCell ref="A3:H3"/>
    <mergeCell ref="A4:H4"/>
  </mergeCells>
  <printOptions/>
  <pageMargins left="0.68" right="0.75" top="0.63" bottom="1" header="0.5" footer="0.5"/>
  <pageSetup horizontalDpi="180" verticalDpi="180" orientation="portrait" paperSize="9" scale="55" r:id="rId1"/>
  <headerFooter alignWithMargins="0">
    <oddFooter>&amp;L&amp;A&amp;D</oddFooter>
  </headerFooter>
</worksheet>
</file>

<file path=xl/worksheets/sheet7.xml><?xml version="1.0" encoding="utf-8"?>
<worksheet xmlns="http://schemas.openxmlformats.org/spreadsheetml/2006/main" xmlns:r="http://schemas.openxmlformats.org/officeDocument/2006/relationships">
  <sheetPr codeName="Sheet9"/>
  <dimension ref="A1:Y30"/>
  <sheetViews>
    <sheetView view="pageBreakPreview" zoomScale="60" zoomScaleNormal="50" workbookViewId="0" topLeftCell="A1">
      <selection activeCell="P7" sqref="P7"/>
    </sheetView>
  </sheetViews>
  <sheetFormatPr defaultColWidth="9.00390625" defaultRowHeight="12.75"/>
  <cols>
    <col min="1" max="1" width="23.125" style="0" customWidth="1"/>
    <col min="2" max="2" width="11.875" style="0" hidden="1" customWidth="1"/>
    <col min="3" max="3" width="13.25390625" style="0" hidden="1" customWidth="1"/>
    <col min="4" max="4" width="12.625" style="0" hidden="1" customWidth="1"/>
    <col min="5" max="5" width="13.375" style="0" hidden="1" customWidth="1"/>
    <col min="6" max="6" width="12.625" style="0" hidden="1" customWidth="1"/>
    <col min="7" max="7" width="12.00390625" style="0" hidden="1" customWidth="1"/>
    <col min="8" max="8" width="13.375" style="0" hidden="1" customWidth="1"/>
    <col min="9" max="9" width="15.625" style="0" customWidth="1"/>
    <col min="10" max="10" width="14.25390625" style="0" customWidth="1"/>
    <col min="11" max="11" width="14.875" style="0" customWidth="1"/>
    <col min="12" max="12" width="15.625" style="0" customWidth="1"/>
    <col min="13" max="13" width="16.125" style="0" customWidth="1"/>
    <col min="14" max="14" width="18.00390625" style="0" customWidth="1"/>
    <col min="15" max="15" width="19.375" style="0" customWidth="1"/>
    <col min="16" max="16" width="19.875" style="0" customWidth="1"/>
    <col min="17" max="17" width="14.75390625" style="0" customWidth="1"/>
    <col min="18" max="18" width="16.50390625" style="0" customWidth="1"/>
  </cols>
  <sheetData>
    <row r="1" spans="15:16" ht="12.75" customHeight="1">
      <c r="O1" s="317"/>
      <c r="P1" s="317"/>
    </row>
    <row r="2" spans="1:16" ht="15.75">
      <c r="A2" s="16"/>
      <c r="B2" s="16"/>
      <c r="C2" s="16"/>
      <c r="D2" s="16"/>
      <c r="E2" s="16"/>
      <c r="F2" s="16"/>
      <c r="G2" s="16"/>
      <c r="H2" s="16"/>
      <c r="I2" s="16"/>
      <c r="J2" s="16"/>
      <c r="K2" s="16"/>
      <c r="L2" s="16"/>
      <c r="M2" s="453" t="s">
        <v>205</v>
      </c>
      <c r="N2" s="453"/>
      <c r="O2" s="453"/>
      <c r="P2" s="453"/>
    </row>
    <row r="3" spans="1:16" ht="28.5" customHeight="1">
      <c r="A3" s="502" t="s">
        <v>106</v>
      </c>
      <c r="B3" s="502"/>
      <c r="C3" s="502"/>
      <c r="D3" s="502"/>
      <c r="E3" s="502"/>
      <c r="F3" s="502"/>
      <c r="G3" s="502"/>
      <c r="H3" s="502"/>
      <c r="I3" s="502"/>
      <c r="J3" s="502"/>
      <c r="K3" s="502"/>
      <c r="L3" s="502"/>
      <c r="M3" s="502"/>
      <c r="N3" s="502"/>
      <c r="O3" s="502"/>
      <c r="P3" s="502"/>
    </row>
    <row r="4" spans="1:18" ht="28.5" customHeight="1">
      <c r="A4" s="510" t="s">
        <v>122</v>
      </c>
      <c r="B4" s="510"/>
      <c r="C4" s="510"/>
      <c r="D4" s="510"/>
      <c r="E4" s="510"/>
      <c r="F4" s="510"/>
      <c r="G4" s="510"/>
      <c r="H4" s="510"/>
      <c r="I4" s="510"/>
      <c r="J4" s="510"/>
      <c r="K4" s="510"/>
      <c r="L4" s="510"/>
      <c r="M4" s="510"/>
      <c r="N4" s="510"/>
      <c r="O4" s="510"/>
      <c r="P4" s="510"/>
      <c r="R4" s="111"/>
    </row>
    <row r="5" spans="1:16" ht="34.5" customHeight="1">
      <c r="A5" s="511" t="s">
        <v>181</v>
      </c>
      <c r="B5" s="511"/>
      <c r="C5" s="511"/>
      <c r="D5" s="511"/>
      <c r="E5" s="511"/>
      <c r="F5" s="511"/>
      <c r="G5" s="511"/>
      <c r="H5" s="511"/>
      <c r="I5" s="511"/>
      <c r="J5" s="511"/>
      <c r="K5" s="511"/>
      <c r="L5" s="511"/>
      <c r="M5" s="511"/>
      <c r="N5" s="511"/>
      <c r="O5" s="511"/>
      <c r="P5" s="512"/>
    </row>
    <row r="6" spans="1:17" ht="93.75" customHeight="1">
      <c r="A6" s="220" t="s">
        <v>0</v>
      </c>
      <c r="B6" s="192" t="s">
        <v>200</v>
      </c>
      <c r="C6" s="193" t="s">
        <v>241</v>
      </c>
      <c r="D6" s="281" t="s">
        <v>206</v>
      </c>
      <c r="E6" s="193" t="s">
        <v>107</v>
      </c>
      <c r="F6" s="193" t="s">
        <v>108</v>
      </c>
      <c r="G6" s="194" t="s">
        <v>238</v>
      </c>
      <c r="H6" s="204" t="s">
        <v>180</v>
      </c>
      <c r="I6" s="193" t="s">
        <v>201</v>
      </c>
      <c r="J6" s="193" t="s">
        <v>240</v>
      </c>
      <c r="K6" s="193" t="s">
        <v>207</v>
      </c>
      <c r="L6" s="193" t="s">
        <v>107</v>
      </c>
      <c r="M6" s="193" t="s">
        <v>108</v>
      </c>
      <c r="N6" s="193" t="s">
        <v>243</v>
      </c>
      <c r="O6" s="195" t="s">
        <v>179</v>
      </c>
      <c r="P6" s="206" t="s">
        <v>178</v>
      </c>
      <c r="Q6" s="346"/>
    </row>
    <row r="7" spans="1:17" ht="36.75" customHeight="1">
      <c r="A7" s="253"/>
      <c r="B7" s="192"/>
      <c r="C7" s="193" t="s">
        <v>233</v>
      </c>
      <c r="D7" s="192"/>
      <c r="E7" s="193" t="s">
        <v>167</v>
      </c>
      <c r="F7" s="193" t="s">
        <v>168</v>
      </c>
      <c r="G7" s="193" t="s">
        <v>239</v>
      </c>
      <c r="H7" s="204"/>
      <c r="I7" s="194"/>
      <c r="J7" s="194" t="s">
        <v>242</v>
      </c>
      <c r="K7" s="274"/>
      <c r="L7" s="193" t="s">
        <v>169</v>
      </c>
      <c r="M7" s="193" t="s">
        <v>170</v>
      </c>
      <c r="N7" s="193" t="s">
        <v>236</v>
      </c>
      <c r="O7" s="275"/>
      <c r="P7" s="207" t="s">
        <v>246</v>
      </c>
      <c r="Q7" s="347"/>
    </row>
    <row r="8" spans="1:17" ht="24" customHeight="1">
      <c r="A8" s="162"/>
      <c r="B8" s="197">
        <v>2</v>
      </c>
      <c r="C8" s="197" t="s">
        <v>109</v>
      </c>
      <c r="D8" s="197" t="s">
        <v>110</v>
      </c>
      <c r="E8" s="197" t="s">
        <v>111</v>
      </c>
      <c r="F8" s="197" t="s">
        <v>43</v>
      </c>
      <c r="G8" s="197" t="s">
        <v>112</v>
      </c>
      <c r="H8" s="197" t="s">
        <v>113</v>
      </c>
      <c r="I8" s="197">
        <v>9</v>
      </c>
      <c r="J8" s="197">
        <v>10</v>
      </c>
      <c r="K8" s="197">
        <v>11</v>
      </c>
      <c r="L8" s="197">
        <v>12</v>
      </c>
      <c r="M8" s="197">
        <v>13</v>
      </c>
      <c r="N8" s="197">
        <v>14</v>
      </c>
      <c r="O8" s="198">
        <v>15</v>
      </c>
      <c r="P8" s="208">
        <v>16</v>
      </c>
      <c r="Q8" s="338"/>
    </row>
    <row r="9" spans="1:17" ht="41.25" customHeight="1">
      <c r="A9" s="205" t="s">
        <v>2</v>
      </c>
      <c r="B9" s="273">
        <v>20.4</v>
      </c>
      <c r="C9" s="200">
        <v>0</v>
      </c>
      <c r="D9" s="273">
        <v>19</v>
      </c>
      <c r="E9" s="201">
        <v>0</v>
      </c>
      <c r="F9" s="201">
        <f aca="true" t="shared" si="0" ref="F9:F20">E9-C9</f>
        <v>0</v>
      </c>
      <c r="G9" s="195">
        <v>3.95</v>
      </c>
      <c r="H9" s="204">
        <f>G9/$G$26*100</f>
        <v>7.947686116700201</v>
      </c>
      <c r="I9" s="203">
        <v>59</v>
      </c>
      <c r="J9" s="203">
        <f>(I9-45)/4</f>
        <v>3.5</v>
      </c>
      <c r="K9" s="203">
        <v>59</v>
      </c>
      <c r="L9" s="203">
        <f aca="true" t="shared" si="1" ref="L9:L25">I9-K9</f>
        <v>0</v>
      </c>
      <c r="M9" s="203">
        <f>(L9-J9)</f>
        <v>-3.5</v>
      </c>
      <c r="N9" s="276">
        <f>-(-6.25-(M9))</f>
        <v>2.75</v>
      </c>
      <c r="O9" s="316">
        <f aca="true" t="shared" si="2" ref="O9:O25">N9/$N$26*100</f>
        <v>2.320675105485232</v>
      </c>
      <c r="P9" s="209">
        <f aca="true" t="shared" si="3" ref="P9:P25">AVERAGE(H9,O9)</f>
        <v>5.134180611092717</v>
      </c>
      <c r="Q9" s="320"/>
    </row>
    <row r="10" spans="1:17" ht="36" customHeight="1" thickBot="1">
      <c r="A10" s="155" t="s">
        <v>3</v>
      </c>
      <c r="B10" s="273">
        <v>30.7</v>
      </c>
      <c r="C10" s="200">
        <f>(B10-21)/4</f>
        <v>2.425</v>
      </c>
      <c r="D10" s="273">
        <v>30.2</v>
      </c>
      <c r="E10" s="203">
        <f aca="true" t="shared" si="4" ref="E10:E22">B10-D10</f>
        <v>0.5</v>
      </c>
      <c r="F10" s="307">
        <f t="shared" si="0"/>
        <v>-1.9249999999999998</v>
      </c>
      <c r="G10" s="195">
        <f>-(-3.25-(F10))</f>
        <v>1.3250000000000002</v>
      </c>
      <c r="H10" s="204">
        <f aca="true" t="shared" si="5" ref="H10:H25">G10/$G$26*100</f>
        <v>2.6659959758551306</v>
      </c>
      <c r="I10" s="203">
        <v>60</v>
      </c>
      <c r="J10" s="203">
        <f aca="true" t="shared" si="6" ref="J10:J25">(I10-45)/4</f>
        <v>3.75</v>
      </c>
      <c r="K10" s="203">
        <v>61</v>
      </c>
      <c r="L10" s="203">
        <f t="shared" si="1"/>
        <v>-1</v>
      </c>
      <c r="M10" s="201">
        <f>(L10-J10)</f>
        <v>-4.75</v>
      </c>
      <c r="N10" s="276">
        <f aca="true" t="shared" si="7" ref="N10:N25">-(-6.25-(M10))</f>
        <v>1.5</v>
      </c>
      <c r="O10" s="316">
        <f t="shared" si="2"/>
        <v>1.2658227848101267</v>
      </c>
      <c r="P10" s="209">
        <f t="shared" si="3"/>
        <v>1.9659093803326286</v>
      </c>
      <c r="Q10" s="320"/>
    </row>
    <row r="11" spans="1:17" ht="36" customHeight="1" thickBot="1">
      <c r="A11" s="155" t="s">
        <v>143</v>
      </c>
      <c r="B11" s="273">
        <v>25.2</v>
      </c>
      <c r="C11" s="200">
        <f>(B11-21)/4</f>
        <v>1.0499999999999998</v>
      </c>
      <c r="D11" s="273">
        <v>27.4</v>
      </c>
      <c r="E11" s="306">
        <f t="shared" si="4"/>
        <v>-2.1999999999999993</v>
      </c>
      <c r="F11" s="311">
        <f t="shared" si="0"/>
        <v>-3.249999999999999</v>
      </c>
      <c r="G11" s="195">
        <v>1.175</v>
      </c>
      <c r="H11" s="204">
        <f t="shared" si="5"/>
        <v>2.3641851106639833</v>
      </c>
      <c r="I11" s="203">
        <v>70</v>
      </c>
      <c r="J11" s="203">
        <f t="shared" si="6"/>
        <v>6.25</v>
      </c>
      <c r="K11" s="203">
        <v>60</v>
      </c>
      <c r="L11" s="203">
        <f t="shared" si="1"/>
        <v>10</v>
      </c>
      <c r="M11" s="201">
        <f>(L11-J11)</f>
        <v>3.75</v>
      </c>
      <c r="N11" s="276">
        <f t="shared" si="7"/>
        <v>10</v>
      </c>
      <c r="O11" s="316">
        <f t="shared" si="2"/>
        <v>8.438818565400844</v>
      </c>
      <c r="P11" s="209">
        <f t="shared" si="3"/>
        <v>5.401501838032414</v>
      </c>
      <c r="Q11" s="320"/>
    </row>
    <row r="12" spans="1:17" ht="36" customHeight="1">
      <c r="A12" s="199" t="s">
        <v>5</v>
      </c>
      <c r="B12" s="273">
        <v>13.9</v>
      </c>
      <c r="C12" s="200">
        <v>0</v>
      </c>
      <c r="D12" s="273">
        <v>13.8</v>
      </c>
      <c r="E12" s="201">
        <v>0</v>
      </c>
      <c r="F12" s="308">
        <f t="shared" si="0"/>
        <v>0</v>
      </c>
      <c r="G12" s="195">
        <v>3.95</v>
      </c>
      <c r="H12" s="204">
        <f t="shared" si="5"/>
        <v>7.947686116700201</v>
      </c>
      <c r="I12" s="201">
        <v>16</v>
      </c>
      <c r="J12" s="203">
        <v>0</v>
      </c>
      <c r="K12" s="201">
        <v>17</v>
      </c>
      <c r="L12" s="201">
        <f t="shared" si="1"/>
        <v>-1</v>
      </c>
      <c r="M12" s="201">
        <v>0</v>
      </c>
      <c r="N12" s="276">
        <v>12</v>
      </c>
      <c r="O12" s="316">
        <f t="shared" si="2"/>
        <v>10.126582278481013</v>
      </c>
      <c r="P12" s="209">
        <f t="shared" si="3"/>
        <v>9.037134197590607</v>
      </c>
      <c r="Q12" s="320"/>
    </row>
    <row r="13" spans="1:17" ht="36" customHeight="1" thickBot="1">
      <c r="A13" s="155" t="s">
        <v>6</v>
      </c>
      <c r="B13" s="273">
        <v>24.6</v>
      </c>
      <c r="C13" s="200">
        <f>(B13-21)/4</f>
        <v>0.9000000000000004</v>
      </c>
      <c r="D13" s="273">
        <v>24.3</v>
      </c>
      <c r="E13" s="203">
        <f t="shared" si="4"/>
        <v>0.3000000000000007</v>
      </c>
      <c r="F13" s="201">
        <f t="shared" si="0"/>
        <v>-0.5999999999999996</v>
      </c>
      <c r="G13" s="195">
        <f aca="true" t="shared" si="8" ref="G13:G24">-(-3.25-(F13))</f>
        <v>2.6500000000000004</v>
      </c>
      <c r="H13" s="204">
        <f t="shared" si="5"/>
        <v>5.331991951710261</v>
      </c>
      <c r="I13" s="201">
        <v>57</v>
      </c>
      <c r="J13" s="203">
        <f t="shared" si="6"/>
        <v>3</v>
      </c>
      <c r="K13" s="201">
        <v>53</v>
      </c>
      <c r="L13" s="308">
        <f t="shared" si="1"/>
        <v>4</v>
      </c>
      <c r="M13" s="323">
        <f>(L13-J13)</f>
        <v>1</v>
      </c>
      <c r="N13" s="324">
        <f t="shared" si="7"/>
        <v>7.25</v>
      </c>
      <c r="O13" s="316">
        <f t="shared" si="2"/>
        <v>6.118143459915612</v>
      </c>
      <c r="P13" s="209">
        <f t="shared" si="3"/>
        <v>5.725067705812936</v>
      </c>
      <c r="Q13" s="320"/>
    </row>
    <row r="14" spans="1:17" ht="36" customHeight="1" thickBot="1">
      <c r="A14" s="155" t="s">
        <v>7</v>
      </c>
      <c r="B14" s="273">
        <v>26.3</v>
      </c>
      <c r="C14" s="200">
        <f>(B14-21)/4</f>
        <v>1.3250000000000002</v>
      </c>
      <c r="D14" s="273">
        <v>25.1</v>
      </c>
      <c r="E14" s="203">
        <f t="shared" si="4"/>
        <v>1.1999999999999993</v>
      </c>
      <c r="F14" s="201">
        <f t="shared" si="0"/>
        <v>-0.1250000000000009</v>
      </c>
      <c r="G14" s="195">
        <f t="shared" si="8"/>
        <v>3.124999999999999</v>
      </c>
      <c r="H14" s="204">
        <f t="shared" si="5"/>
        <v>6.28772635814889</v>
      </c>
      <c r="I14" s="203">
        <v>59</v>
      </c>
      <c r="J14" s="203">
        <f t="shared" si="6"/>
        <v>3.5</v>
      </c>
      <c r="K14" s="203">
        <v>61</v>
      </c>
      <c r="L14" s="306">
        <f t="shared" si="1"/>
        <v>-2</v>
      </c>
      <c r="M14" s="314">
        <f>(L14-J14)</f>
        <v>-5.5</v>
      </c>
      <c r="N14" s="276">
        <f t="shared" si="7"/>
        <v>0.75</v>
      </c>
      <c r="O14" s="316">
        <f t="shared" si="2"/>
        <v>0.6329113924050633</v>
      </c>
      <c r="P14" s="209">
        <f t="shared" si="3"/>
        <v>3.4603188752769767</v>
      </c>
      <c r="Q14" s="320"/>
    </row>
    <row r="15" spans="1:21" ht="36" customHeight="1" thickBot="1">
      <c r="A15" s="155" t="s">
        <v>144</v>
      </c>
      <c r="B15" s="273">
        <v>26.3</v>
      </c>
      <c r="C15" s="200">
        <f>(B15-21)/4</f>
        <v>1.3250000000000002</v>
      </c>
      <c r="D15" s="273">
        <v>26.2</v>
      </c>
      <c r="E15" s="203">
        <f t="shared" si="4"/>
        <v>0.10000000000000142</v>
      </c>
      <c r="F15" s="307">
        <f t="shared" si="0"/>
        <v>-1.2249999999999988</v>
      </c>
      <c r="G15" s="195">
        <f t="shared" si="8"/>
        <v>2.0250000000000012</v>
      </c>
      <c r="H15" s="204">
        <f t="shared" si="5"/>
        <v>4.074446680080484</v>
      </c>
      <c r="I15" s="203">
        <v>51</v>
      </c>
      <c r="J15" s="203">
        <f t="shared" si="6"/>
        <v>1.5</v>
      </c>
      <c r="K15" s="203">
        <v>49</v>
      </c>
      <c r="L15" s="203">
        <f t="shared" si="1"/>
        <v>2</v>
      </c>
      <c r="M15" s="313">
        <f>(L15-J15)</f>
        <v>0.5</v>
      </c>
      <c r="N15" s="276">
        <f t="shared" si="7"/>
        <v>6.75</v>
      </c>
      <c r="O15" s="316">
        <f t="shared" si="2"/>
        <v>5.69620253164557</v>
      </c>
      <c r="P15" s="209">
        <f t="shared" si="3"/>
        <v>4.885324605863027</v>
      </c>
      <c r="Q15" s="320"/>
      <c r="U15" s="122"/>
    </row>
    <row r="16" spans="1:17" ht="36" customHeight="1" thickBot="1">
      <c r="A16" s="155" t="s">
        <v>8</v>
      </c>
      <c r="B16" s="273">
        <v>21.8</v>
      </c>
      <c r="C16" s="200">
        <f>(B16-21)/4</f>
        <v>0.20000000000000018</v>
      </c>
      <c r="D16" s="273">
        <v>20.9</v>
      </c>
      <c r="E16" s="306">
        <f t="shared" si="4"/>
        <v>0.9000000000000021</v>
      </c>
      <c r="F16" s="309">
        <f t="shared" si="0"/>
        <v>0.700000000000002</v>
      </c>
      <c r="G16" s="195">
        <f t="shared" si="8"/>
        <v>3.950000000000002</v>
      </c>
      <c r="H16" s="204">
        <f t="shared" si="5"/>
        <v>7.947686116700203</v>
      </c>
      <c r="I16" s="203">
        <v>52</v>
      </c>
      <c r="J16" s="203">
        <f t="shared" si="6"/>
        <v>1.75</v>
      </c>
      <c r="K16" s="203">
        <v>49</v>
      </c>
      <c r="L16" s="203">
        <f t="shared" si="1"/>
        <v>3</v>
      </c>
      <c r="M16" s="312">
        <f>(L16-J16)</f>
        <v>1.25</v>
      </c>
      <c r="N16" s="276">
        <f t="shared" si="7"/>
        <v>7.5</v>
      </c>
      <c r="O16" s="316">
        <f t="shared" si="2"/>
        <v>6.329113924050633</v>
      </c>
      <c r="P16" s="209">
        <f t="shared" si="3"/>
        <v>7.138400020375418</v>
      </c>
      <c r="Q16" s="320"/>
    </row>
    <row r="17" spans="1:17" ht="36" customHeight="1" thickBot="1">
      <c r="A17" s="199" t="s">
        <v>9</v>
      </c>
      <c r="B17" s="273">
        <v>16.7</v>
      </c>
      <c r="C17" s="200">
        <v>0</v>
      </c>
      <c r="D17" s="273">
        <v>15.2</v>
      </c>
      <c r="E17" s="201">
        <v>0</v>
      </c>
      <c r="F17" s="308">
        <f t="shared" si="0"/>
        <v>0</v>
      </c>
      <c r="G17" s="195">
        <v>3.95</v>
      </c>
      <c r="H17" s="204">
        <f t="shared" si="5"/>
        <v>7.947686116700201</v>
      </c>
      <c r="I17" s="201">
        <v>11</v>
      </c>
      <c r="J17" s="203">
        <v>0</v>
      </c>
      <c r="K17" s="201">
        <v>12</v>
      </c>
      <c r="L17" s="315">
        <f t="shared" si="1"/>
        <v>-1</v>
      </c>
      <c r="M17" s="307">
        <v>0</v>
      </c>
      <c r="N17" s="322">
        <v>12</v>
      </c>
      <c r="O17" s="316">
        <f t="shared" si="2"/>
        <v>10.126582278481013</v>
      </c>
      <c r="P17" s="209">
        <f t="shared" si="3"/>
        <v>9.037134197590607</v>
      </c>
      <c r="Q17" s="320"/>
    </row>
    <row r="18" spans="1:17" ht="36" customHeight="1" thickBot="1">
      <c r="A18" s="205" t="s">
        <v>10</v>
      </c>
      <c r="B18" s="273">
        <v>30.2</v>
      </c>
      <c r="C18" s="200">
        <f>(B18-21)/4</f>
        <v>2.3</v>
      </c>
      <c r="D18" s="273">
        <v>29.8</v>
      </c>
      <c r="E18" s="203">
        <f t="shared" si="4"/>
        <v>0.3999999999999986</v>
      </c>
      <c r="F18" s="201">
        <f t="shared" si="0"/>
        <v>-1.9000000000000012</v>
      </c>
      <c r="G18" s="195">
        <f t="shared" si="8"/>
        <v>1.3499999999999988</v>
      </c>
      <c r="H18" s="204">
        <f t="shared" si="5"/>
        <v>2.716297786720319</v>
      </c>
      <c r="I18" s="203">
        <v>82</v>
      </c>
      <c r="J18" s="203">
        <f t="shared" si="6"/>
        <v>9.25</v>
      </c>
      <c r="K18" s="203">
        <v>79</v>
      </c>
      <c r="L18" s="306">
        <f t="shared" si="1"/>
        <v>3</v>
      </c>
      <c r="M18" s="314">
        <f aca="true" t="shared" si="9" ref="M18:M25">(L18-J18)</f>
        <v>-6.25</v>
      </c>
      <c r="N18" s="322">
        <v>0.75</v>
      </c>
      <c r="O18" s="316">
        <f t="shared" si="2"/>
        <v>0.6329113924050633</v>
      </c>
      <c r="P18" s="209">
        <f t="shared" si="3"/>
        <v>1.674604589562691</v>
      </c>
      <c r="Q18" s="320"/>
    </row>
    <row r="19" spans="1:17" ht="36" customHeight="1">
      <c r="A19" s="199" t="s">
        <v>11</v>
      </c>
      <c r="B19" s="273">
        <v>19.9</v>
      </c>
      <c r="C19" s="200">
        <v>0</v>
      </c>
      <c r="D19" s="273">
        <v>19.1</v>
      </c>
      <c r="E19" s="201">
        <v>0</v>
      </c>
      <c r="F19" s="201">
        <f t="shared" si="0"/>
        <v>0</v>
      </c>
      <c r="G19" s="195">
        <v>3.95</v>
      </c>
      <c r="H19" s="204">
        <f t="shared" si="5"/>
        <v>7.947686116700201</v>
      </c>
      <c r="I19" s="201">
        <v>42</v>
      </c>
      <c r="J19" s="203">
        <v>0</v>
      </c>
      <c r="K19" s="201">
        <v>36</v>
      </c>
      <c r="L19" s="315">
        <v>0</v>
      </c>
      <c r="M19" s="308">
        <f t="shared" si="9"/>
        <v>0</v>
      </c>
      <c r="N19" s="322">
        <v>12</v>
      </c>
      <c r="O19" s="316">
        <f t="shared" si="2"/>
        <v>10.126582278481013</v>
      </c>
      <c r="P19" s="209">
        <f t="shared" si="3"/>
        <v>9.037134197590607</v>
      </c>
      <c r="Q19" s="320"/>
    </row>
    <row r="20" spans="1:17" ht="36" customHeight="1">
      <c r="A20" s="155" t="s">
        <v>12</v>
      </c>
      <c r="B20" s="273">
        <v>23</v>
      </c>
      <c r="C20" s="200">
        <f>(B20-21)/4</f>
        <v>0.5</v>
      </c>
      <c r="D20" s="273">
        <v>22.7</v>
      </c>
      <c r="E20" s="203">
        <f t="shared" si="4"/>
        <v>0.3000000000000007</v>
      </c>
      <c r="F20" s="201">
        <f t="shared" si="0"/>
        <v>-0.1999999999999993</v>
      </c>
      <c r="G20" s="195">
        <f t="shared" si="8"/>
        <v>3.0500000000000007</v>
      </c>
      <c r="H20" s="204">
        <f t="shared" si="5"/>
        <v>6.1368209255533195</v>
      </c>
      <c r="I20" s="203">
        <v>83</v>
      </c>
      <c r="J20" s="203">
        <f t="shared" si="6"/>
        <v>9.5</v>
      </c>
      <c r="K20" s="203">
        <v>77</v>
      </c>
      <c r="L20" s="306">
        <f t="shared" si="1"/>
        <v>6</v>
      </c>
      <c r="M20" s="201">
        <f t="shared" si="9"/>
        <v>-3.5</v>
      </c>
      <c r="N20" s="322">
        <f t="shared" si="7"/>
        <v>2.75</v>
      </c>
      <c r="O20" s="316">
        <f t="shared" si="2"/>
        <v>2.320675105485232</v>
      </c>
      <c r="P20" s="209">
        <f t="shared" si="3"/>
        <v>4.228748015519276</v>
      </c>
      <c r="Q20" s="320"/>
    </row>
    <row r="21" spans="1:17" ht="36" customHeight="1">
      <c r="A21" s="155" t="s">
        <v>13</v>
      </c>
      <c r="B21" s="273">
        <v>20.6</v>
      </c>
      <c r="C21" s="200">
        <v>0</v>
      </c>
      <c r="D21" s="273">
        <v>18.7</v>
      </c>
      <c r="E21" s="203">
        <v>0</v>
      </c>
      <c r="F21" s="201">
        <f>E21-C21</f>
        <v>0</v>
      </c>
      <c r="G21" s="195">
        <v>3.95</v>
      </c>
      <c r="H21" s="204">
        <f t="shared" si="5"/>
        <v>7.947686116700201</v>
      </c>
      <c r="I21" s="203">
        <v>49</v>
      </c>
      <c r="J21" s="203">
        <f t="shared" si="6"/>
        <v>1</v>
      </c>
      <c r="K21" s="203">
        <v>45</v>
      </c>
      <c r="L21" s="203">
        <f t="shared" si="1"/>
        <v>4</v>
      </c>
      <c r="M21" s="313">
        <f t="shared" si="9"/>
        <v>3</v>
      </c>
      <c r="N21" s="276">
        <f t="shared" si="7"/>
        <v>9.25</v>
      </c>
      <c r="O21" s="316">
        <f t="shared" si="2"/>
        <v>7.805907172995781</v>
      </c>
      <c r="P21" s="209">
        <f t="shared" si="3"/>
        <v>7.876796644847991</v>
      </c>
      <c r="Q21" s="320"/>
    </row>
    <row r="22" spans="1:17" ht="36" customHeight="1">
      <c r="A22" s="155" t="s">
        <v>14</v>
      </c>
      <c r="B22" s="273">
        <v>30.3</v>
      </c>
      <c r="C22" s="200">
        <f>(B22-21)/4</f>
        <v>2.325</v>
      </c>
      <c r="D22" s="273">
        <v>29</v>
      </c>
      <c r="E22" s="203">
        <f t="shared" si="4"/>
        <v>1.3000000000000007</v>
      </c>
      <c r="F22" s="203">
        <f>E22-C22</f>
        <v>-1.0249999999999995</v>
      </c>
      <c r="G22" s="195">
        <f t="shared" si="8"/>
        <v>2.2250000000000005</v>
      </c>
      <c r="H22" s="204">
        <f t="shared" si="5"/>
        <v>4.476861167002013</v>
      </c>
      <c r="I22" s="203">
        <v>75</v>
      </c>
      <c r="J22" s="203">
        <f t="shared" si="6"/>
        <v>7.5</v>
      </c>
      <c r="K22" s="203">
        <v>67</v>
      </c>
      <c r="L22" s="203">
        <f t="shared" si="1"/>
        <v>8</v>
      </c>
      <c r="M22" s="203">
        <f t="shared" si="9"/>
        <v>0.5</v>
      </c>
      <c r="N22" s="276">
        <f t="shared" si="7"/>
        <v>6.75</v>
      </c>
      <c r="O22" s="316">
        <f t="shared" si="2"/>
        <v>5.69620253164557</v>
      </c>
      <c r="P22" s="209">
        <f t="shared" si="3"/>
        <v>5.086531849323791</v>
      </c>
      <c r="Q22" s="320"/>
    </row>
    <row r="23" spans="1:17" ht="36" customHeight="1" thickBot="1">
      <c r="A23" s="199" t="s">
        <v>15</v>
      </c>
      <c r="B23" s="273">
        <v>18.3</v>
      </c>
      <c r="C23" s="200">
        <v>0</v>
      </c>
      <c r="D23" s="273">
        <v>17.1</v>
      </c>
      <c r="E23" s="201">
        <v>0</v>
      </c>
      <c r="F23" s="307">
        <f>E23-C23</f>
        <v>0</v>
      </c>
      <c r="G23" s="195">
        <v>3.95</v>
      </c>
      <c r="H23" s="204">
        <f t="shared" si="5"/>
        <v>7.947686116700201</v>
      </c>
      <c r="I23" s="201">
        <v>43</v>
      </c>
      <c r="J23" s="203">
        <v>0</v>
      </c>
      <c r="K23" s="201">
        <v>41</v>
      </c>
      <c r="L23" s="201">
        <v>0</v>
      </c>
      <c r="M23" s="201">
        <f t="shared" si="9"/>
        <v>0</v>
      </c>
      <c r="N23" s="276">
        <v>12</v>
      </c>
      <c r="O23" s="316">
        <f t="shared" si="2"/>
        <v>10.126582278481013</v>
      </c>
      <c r="P23" s="209">
        <f t="shared" si="3"/>
        <v>9.037134197590607</v>
      </c>
      <c r="Q23" s="320"/>
    </row>
    <row r="24" spans="1:17" ht="36" customHeight="1" thickBot="1">
      <c r="A24" s="155" t="s">
        <v>16</v>
      </c>
      <c r="B24" s="273">
        <v>31.3</v>
      </c>
      <c r="C24" s="200">
        <f>(B24-21)/4</f>
        <v>2.575</v>
      </c>
      <c r="D24" s="273">
        <v>30.8</v>
      </c>
      <c r="E24" s="306">
        <f>B24-D24</f>
        <v>0.5</v>
      </c>
      <c r="F24" s="310">
        <f>E24-C24</f>
        <v>-2.075</v>
      </c>
      <c r="G24" s="195">
        <f t="shared" si="8"/>
        <v>1.1749999999999998</v>
      </c>
      <c r="H24" s="204">
        <f t="shared" si="5"/>
        <v>2.3641851106639833</v>
      </c>
      <c r="I24" s="203">
        <v>76</v>
      </c>
      <c r="J24" s="203">
        <f t="shared" si="6"/>
        <v>7.75</v>
      </c>
      <c r="K24" s="203">
        <v>72</v>
      </c>
      <c r="L24" s="203">
        <f t="shared" si="1"/>
        <v>4</v>
      </c>
      <c r="M24" s="312">
        <f t="shared" si="9"/>
        <v>-3.75</v>
      </c>
      <c r="N24" s="276">
        <f t="shared" si="7"/>
        <v>2.5</v>
      </c>
      <c r="O24" s="316">
        <f t="shared" si="2"/>
        <v>2.109704641350211</v>
      </c>
      <c r="P24" s="209">
        <f t="shared" si="3"/>
        <v>2.2369448760070973</v>
      </c>
      <c r="Q24" s="320"/>
    </row>
    <row r="25" spans="1:17" ht="36" customHeight="1" thickBot="1">
      <c r="A25" s="205" t="s">
        <v>17</v>
      </c>
      <c r="B25" s="273">
        <v>20.3</v>
      </c>
      <c r="C25" s="200">
        <v>0</v>
      </c>
      <c r="D25" s="273">
        <v>19.3</v>
      </c>
      <c r="E25" s="201">
        <v>0</v>
      </c>
      <c r="F25" s="308">
        <f>E25-C25</f>
        <v>0</v>
      </c>
      <c r="G25" s="195">
        <v>3.95</v>
      </c>
      <c r="H25" s="204">
        <f t="shared" si="5"/>
        <v>7.947686116700201</v>
      </c>
      <c r="I25" s="203">
        <v>46</v>
      </c>
      <c r="J25" s="203">
        <f t="shared" si="6"/>
        <v>0.25</v>
      </c>
      <c r="K25" s="203">
        <v>40</v>
      </c>
      <c r="L25" s="306">
        <f t="shared" si="1"/>
        <v>6</v>
      </c>
      <c r="M25" s="325">
        <f t="shared" si="9"/>
        <v>5.75</v>
      </c>
      <c r="N25" s="322">
        <f t="shared" si="7"/>
        <v>12</v>
      </c>
      <c r="O25" s="316">
        <f t="shared" si="2"/>
        <v>10.126582278481013</v>
      </c>
      <c r="P25" s="209">
        <f t="shared" si="3"/>
        <v>9.037134197590607</v>
      </c>
      <c r="Q25" s="320"/>
    </row>
    <row r="26" spans="1:25" ht="35.25" customHeight="1">
      <c r="A26" s="196" t="s">
        <v>114</v>
      </c>
      <c r="B26" s="202" t="s">
        <v>4</v>
      </c>
      <c r="C26" s="203" t="s">
        <v>4</v>
      </c>
      <c r="D26" s="202" t="s">
        <v>4</v>
      </c>
      <c r="E26" s="203" t="s">
        <v>42</v>
      </c>
      <c r="F26" s="203" t="s">
        <v>4</v>
      </c>
      <c r="G26" s="203">
        <f>SUM(G9:G25)</f>
        <v>49.70000000000001</v>
      </c>
      <c r="H26" s="204">
        <f>SUM(H9:H25)</f>
        <v>99.99999999999999</v>
      </c>
      <c r="I26" s="203"/>
      <c r="J26" s="203"/>
      <c r="K26" s="203"/>
      <c r="L26" s="203"/>
      <c r="M26" s="313"/>
      <c r="N26" s="276">
        <f>SUM(N9:N25)</f>
        <v>118.5</v>
      </c>
      <c r="O26" s="204">
        <f>SUM(O9:O25)</f>
        <v>100</v>
      </c>
      <c r="P26" s="210">
        <f>SUM(P9:P25)</f>
        <v>99.99999999999997</v>
      </c>
      <c r="Q26" s="321"/>
      <c r="R26" s="10"/>
      <c r="S26" s="10"/>
      <c r="T26" s="10"/>
      <c r="U26" s="10"/>
      <c r="V26" s="10"/>
      <c r="W26" s="10"/>
      <c r="X26" s="10"/>
      <c r="Y26" s="10"/>
    </row>
    <row r="27" spans="1:16" ht="54" customHeight="1">
      <c r="A27" s="508" t="s">
        <v>203</v>
      </c>
      <c r="B27" s="508"/>
      <c r="C27" s="508"/>
      <c r="D27" s="508"/>
      <c r="E27" s="508"/>
      <c r="F27" s="508"/>
      <c r="G27" s="508"/>
      <c r="H27" s="508"/>
      <c r="I27" s="508"/>
      <c r="J27" s="508"/>
      <c r="K27" s="508"/>
      <c r="L27" s="508"/>
      <c r="M27" s="508"/>
      <c r="N27" s="508"/>
      <c r="O27" s="508"/>
      <c r="P27" s="508"/>
    </row>
    <row r="28" spans="1:16" ht="40.5" customHeight="1">
      <c r="A28" s="509" t="s">
        <v>244</v>
      </c>
      <c r="B28" s="509"/>
      <c r="C28" s="509"/>
      <c r="D28" s="509"/>
      <c r="E28" s="509"/>
      <c r="F28" s="509"/>
      <c r="G28" s="509"/>
      <c r="H28" s="509"/>
      <c r="I28" s="509"/>
      <c r="J28" s="509"/>
      <c r="K28" s="509"/>
      <c r="L28" s="509"/>
      <c r="M28" s="509"/>
      <c r="N28" s="509"/>
      <c r="O28" s="509"/>
      <c r="P28" s="509"/>
    </row>
    <row r="29" spans="1:16" ht="31.5" customHeight="1">
      <c r="A29" s="507" t="s">
        <v>245</v>
      </c>
      <c r="B29" s="507"/>
      <c r="C29" s="507"/>
      <c r="D29" s="507"/>
      <c r="E29" s="507"/>
      <c r="F29" s="507"/>
      <c r="G29" s="507"/>
      <c r="H29" s="507"/>
      <c r="I29" s="507"/>
      <c r="J29" s="507"/>
      <c r="K29" s="507"/>
      <c r="L29" s="507"/>
      <c r="M29" s="507"/>
      <c r="N29" s="507"/>
      <c r="O29" s="507"/>
      <c r="P29" s="507"/>
    </row>
    <row r="30" spans="1:16" ht="15">
      <c r="A30" s="16"/>
      <c r="B30" s="16"/>
      <c r="C30" s="16"/>
      <c r="D30" s="16"/>
      <c r="E30" s="16"/>
      <c r="F30" s="16"/>
      <c r="G30" s="16"/>
      <c r="H30" s="16"/>
      <c r="I30" s="16"/>
      <c r="J30" s="16"/>
      <c r="K30" s="16"/>
      <c r="L30" s="16"/>
      <c r="M30" s="16"/>
      <c r="N30" s="16"/>
      <c r="O30" s="16"/>
      <c r="P30" s="16"/>
    </row>
  </sheetData>
  <mergeCells count="7">
    <mergeCell ref="M2:P2"/>
    <mergeCell ref="A29:P29"/>
    <mergeCell ref="A27:P27"/>
    <mergeCell ref="A28:P28"/>
    <mergeCell ref="A3:P3"/>
    <mergeCell ref="A4:P4"/>
    <mergeCell ref="A5:P5"/>
  </mergeCells>
  <printOptions/>
  <pageMargins left="1.04" right="0.75" top="0.48" bottom="1" header="0.71" footer="0.5"/>
  <pageSetup horizontalDpi="180" verticalDpi="180" orientation="portrait" paperSize="9" scale="53" r:id="rId1"/>
  <headerFooter alignWithMargins="0">
    <oddFooter>&amp;L&amp;A&amp;D</oddFooter>
  </headerFooter>
</worksheet>
</file>

<file path=xl/worksheets/sheet8.xml><?xml version="1.0" encoding="utf-8"?>
<worksheet xmlns="http://schemas.openxmlformats.org/spreadsheetml/2006/main" xmlns:r="http://schemas.openxmlformats.org/officeDocument/2006/relationships">
  <sheetPr codeName="Sheet10"/>
  <dimension ref="A1:J23"/>
  <sheetViews>
    <sheetView view="pageBreakPreview" zoomScale="75" zoomScaleNormal="75" zoomScaleSheetLayoutView="75" workbookViewId="0" topLeftCell="A1">
      <selection activeCell="A2" sqref="A2:H2"/>
    </sheetView>
  </sheetViews>
  <sheetFormatPr defaultColWidth="9.00390625" defaultRowHeight="12.75"/>
  <cols>
    <col min="1" max="1" width="4.125" style="3" customWidth="1"/>
    <col min="2" max="2" width="23.125" style="3" customWidth="1"/>
    <col min="3" max="6" width="14.00390625" style="3" customWidth="1"/>
    <col min="7" max="7" width="14.50390625" style="3" customWidth="1"/>
    <col min="8" max="8" width="20.00390625" style="3" customWidth="1"/>
    <col min="9" max="9" width="12.625" style="3" customWidth="1"/>
    <col min="10" max="11" width="12.375" style="3" customWidth="1"/>
    <col min="12" max="12" width="13.125" style="3" customWidth="1"/>
    <col min="13" max="13" width="16.125" style="3" customWidth="1"/>
    <col min="14" max="14" width="14.25390625" style="3" customWidth="1"/>
    <col min="15" max="16384" width="9.00390625" style="3" customWidth="1"/>
  </cols>
  <sheetData>
    <row r="1" spans="1:9" ht="24.75" customHeight="1">
      <c r="A1" s="16"/>
      <c r="B1" s="16"/>
      <c r="C1" s="16"/>
      <c r="D1" s="453" t="s">
        <v>205</v>
      </c>
      <c r="E1" s="453"/>
      <c r="F1" s="453"/>
      <c r="G1" s="453"/>
      <c r="H1" s="453"/>
      <c r="I1" s="301"/>
    </row>
    <row r="2" spans="1:10" s="61" customFormat="1" ht="21.75" customHeight="1">
      <c r="A2" s="462" t="s">
        <v>76</v>
      </c>
      <c r="B2" s="462"/>
      <c r="C2" s="462"/>
      <c r="D2" s="462"/>
      <c r="E2" s="462"/>
      <c r="F2" s="462"/>
      <c r="G2" s="462"/>
      <c r="H2" s="462"/>
      <c r="I2" s="301"/>
      <c r="J2" s="60"/>
    </row>
    <row r="3" spans="1:10" s="61" customFormat="1" ht="30.75" customHeight="1">
      <c r="A3" s="463" t="s">
        <v>120</v>
      </c>
      <c r="B3" s="463"/>
      <c r="C3" s="463"/>
      <c r="D3" s="463"/>
      <c r="E3" s="463"/>
      <c r="F3" s="463"/>
      <c r="G3" s="463"/>
      <c r="H3" s="463"/>
      <c r="I3" s="87"/>
      <c r="J3" s="60"/>
    </row>
    <row r="4" spans="1:10" s="86" customFormat="1" ht="98.25" customHeight="1">
      <c r="A4" s="492" t="s">
        <v>0</v>
      </c>
      <c r="B4" s="492"/>
      <c r="C4" s="250" t="s">
        <v>249</v>
      </c>
      <c r="D4" s="250" t="s">
        <v>164</v>
      </c>
      <c r="E4" s="247" t="s">
        <v>67</v>
      </c>
      <c r="F4" s="250" t="s">
        <v>47</v>
      </c>
      <c r="G4" s="247" t="s">
        <v>66</v>
      </c>
      <c r="H4" s="252" t="s">
        <v>68</v>
      </c>
      <c r="I4" s="89" t="s">
        <v>4</v>
      </c>
      <c r="J4" s="90"/>
    </row>
    <row r="5" spans="1:10" s="4" customFormat="1" ht="30.75" customHeight="1">
      <c r="A5" s="58" t="s">
        <v>53</v>
      </c>
      <c r="B5" s="18" t="s">
        <v>23</v>
      </c>
      <c r="C5" s="18" t="s">
        <v>24</v>
      </c>
      <c r="D5" s="18" t="s">
        <v>25</v>
      </c>
      <c r="E5" s="18" t="s">
        <v>41</v>
      </c>
      <c r="F5" s="18" t="s">
        <v>27</v>
      </c>
      <c r="G5" s="18" t="s">
        <v>43</v>
      </c>
      <c r="H5" s="212" t="s">
        <v>32</v>
      </c>
      <c r="J5" s="23"/>
    </row>
    <row r="6" spans="1:10" ht="34.5" customHeight="1">
      <c r="A6" s="16">
        <v>1</v>
      </c>
      <c r="B6" s="19" t="s">
        <v>2</v>
      </c>
      <c r="C6" s="34">
        <v>844026</v>
      </c>
      <c r="D6" s="34">
        <v>606161</v>
      </c>
      <c r="E6" s="35">
        <f>D6/C6*100</f>
        <v>71.81781129965191</v>
      </c>
      <c r="F6" s="91">
        <f aca="true" t="shared" si="0" ref="F6:F22">E6/$E$23*100</f>
        <v>6.110466001100883</v>
      </c>
      <c r="G6" s="92">
        <f aca="true" t="shared" si="1" ref="G6:G22">D6/$D$23*100</f>
        <v>12.813227686807826</v>
      </c>
      <c r="H6" s="217">
        <f aca="true" t="shared" si="2" ref="H6:H23">AVERAGE(F6,G6)</f>
        <v>9.461846843954355</v>
      </c>
      <c r="I6" s="22"/>
      <c r="J6" s="22"/>
    </row>
    <row r="7" spans="1:10" ht="34.5" customHeight="1">
      <c r="A7" s="16">
        <v>2</v>
      </c>
      <c r="B7" s="19" t="s">
        <v>3</v>
      </c>
      <c r="C7" s="34">
        <v>415447</v>
      </c>
      <c r="D7" s="34">
        <v>306964</v>
      </c>
      <c r="E7" s="35">
        <f>D7/C7*100</f>
        <v>73.88764391125703</v>
      </c>
      <c r="F7" s="91">
        <f t="shared" si="0"/>
        <v>6.286573314486027</v>
      </c>
      <c r="G7" s="92">
        <f t="shared" si="1"/>
        <v>6.48870452512332</v>
      </c>
      <c r="H7" s="217">
        <f t="shared" si="2"/>
        <v>6.387638919804674</v>
      </c>
      <c r="I7" s="22"/>
      <c r="J7" s="22"/>
    </row>
    <row r="8" spans="1:10" ht="34.5" customHeight="1">
      <c r="A8" s="16">
        <v>3</v>
      </c>
      <c r="B8" s="277" t="s">
        <v>143</v>
      </c>
      <c r="C8" s="34">
        <v>30397</v>
      </c>
      <c r="D8" s="34">
        <v>24567</v>
      </c>
      <c r="E8" s="35">
        <f>D8/C8*100</f>
        <v>80.8204757048393</v>
      </c>
      <c r="F8" s="91">
        <f t="shared" si="0"/>
        <v>6.876438588843685</v>
      </c>
      <c r="G8" s="92">
        <f t="shared" si="1"/>
        <v>0.5193052086521697</v>
      </c>
      <c r="H8" s="217">
        <f t="shared" si="2"/>
        <v>3.6978718987479273</v>
      </c>
      <c r="I8" s="22"/>
      <c r="J8" s="22"/>
    </row>
    <row r="9" spans="1:10" ht="34.5" customHeight="1">
      <c r="A9" s="16">
        <v>4</v>
      </c>
      <c r="B9" s="277" t="s">
        <v>5</v>
      </c>
      <c r="C9" s="35">
        <v>0</v>
      </c>
      <c r="D9" s="35">
        <v>0</v>
      </c>
      <c r="E9" s="35">
        <v>0</v>
      </c>
      <c r="F9" s="91">
        <f t="shared" si="0"/>
        <v>0</v>
      </c>
      <c r="G9" s="92">
        <f t="shared" si="1"/>
        <v>0</v>
      </c>
      <c r="H9" s="217">
        <f t="shared" si="2"/>
        <v>0</v>
      </c>
      <c r="I9" s="22"/>
      <c r="J9" s="22"/>
    </row>
    <row r="10" spans="1:10" ht="34.5" customHeight="1">
      <c r="A10" s="16">
        <v>5</v>
      </c>
      <c r="B10" s="19" t="s">
        <v>6</v>
      </c>
      <c r="C10" s="34">
        <v>227687</v>
      </c>
      <c r="D10" s="34">
        <v>157574</v>
      </c>
      <c r="E10" s="35">
        <f aca="true" t="shared" si="3" ref="E10:E22">D10/C10*100</f>
        <v>69.20641055484063</v>
      </c>
      <c r="F10" s="91">
        <f t="shared" si="0"/>
        <v>5.888280512882082</v>
      </c>
      <c r="G10" s="92">
        <f t="shared" si="1"/>
        <v>3.3308502848600563</v>
      </c>
      <c r="H10" s="217">
        <f t="shared" si="2"/>
        <v>4.609565398871069</v>
      </c>
      <c r="I10" s="22"/>
      <c r="J10" s="22"/>
    </row>
    <row r="11" spans="1:10" ht="34.5" customHeight="1">
      <c r="A11" s="16">
        <v>6</v>
      </c>
      <c r="B11" s="19" t="s">
        <v>7</v>
      </c>
      <c r="C11" s="34">
        <v>105783</v>
      </c>
      <c r="D11" s="34">
        <v>101166</v>
      </c>
      <c r="E11" s="35">
        <f t="shared" si="3"/>
        <v>95.63540455460708</v>
      </c>
      <c r="F11" s="91">
        <f t="shared" si="0"/>
        <v>8.136935357083033</v>
      </c>
      <c r="G11" s="92">
        <f t="shared" si="1"/>
        <v>2.1384796979079823</v>
      </c>
      <c r="H11" s="217">
        <f t="shared" si="2"/>
        <v>5.1377075274955075</v>
      </c>
      <c r="I11" s="22"/>
      <c r="J11" s="22"/>
    </row>
    <row r="12" spans="1:10" ht="34.5" customHeight="1">
      <c r="A12" s="16">
        <v>7</v>
      </c>
      <c r="B12" s="19" t="s">
        <v>144</v>
      </c>
      <c r="C12" s="34">
        <v>415447</v>
      </c>
      <c r="D12" s="34">
        <v>306964</v>
      </c>
      <c r="E12" s="35">
        <f>D12/C12*100</f>
        <v>73.88764391125703</v>
      </c>
      <c r="F12" s="91">
        <f t="shared" si="0"/>
        <v>6.286573314486027</v>
      </c>
      <c r="G12" s="92">
        <f t="shared" si="1"/>
        <v>6.48870452512332</v>
      </c>
      <c r="H12" s="217">
        <f t="shared" si="2"/>
        <v>6.387638919804674</v>
      </c>
      <c r="I12" s="22"/>
      <c r="J12" s="22"/>
    </row>
    <row r="13" spans="1:10" ht="34.5" customHeight="1">
      <c r="A13" s="16">
        <v>8</v>
      </c>
      <c r="B13" s="19" t="s">
        <v>8</v>
      </c>
      <c r="C13" s="34">
        <v>268783</v>
      </c>
      <c r="D13" s="34">
        <v>123774</v>
      </c>
      <c r="E13" s="35">
        <f t="shared" si="3"/>
        <v>46.04978737494559</v>
      </c>
      <c r="F13" s="91">
        <f t="shared" si="0"/>
        <v>3.9180483924590654</v>
      </c>
      <c r="G13" s="92">
        <f t="shared" si="1"/>
        <v>2.6163749296093806</v>
      </c>
      <c r="H13" s="217">
        <f t="shared" si="2"/>
        <v>3.267211661034223</v>
      </c>
      <c r="I13" s="22"/>
      <c r="J13" s="22"/>
    </row>
    <row r="14" spans="1:10" ht="34.5" customHeight="1">
      <c r="A14" s="16">
        <v>9</v>
      </c>
      <c r="B14" s="19" t="s">
        <v>9</v>
      </c>
      <c r="C14" s="34">
        <v>170588</v>
      </c>
      <c r="D14" s="34">
        <v>76664</v>
      </c>
      <c r="E14" s="35">
        <f t="shared" si="3"/>
        <v>44.941027504865524</v>
      </c>
      <c r="F14" s="91">
        <f t="shared" si="0"/>
        <v>3.8237119128740615</v>
      </c>
      <c r="G14" s="92">
        <f t="shared" si="1"/>
        <v>1.6205484803236025</v>
      </c>
      <c r="H14" s="217">
        <f t="shared" si="2"/>
        <v>2.7221301965988323</v>
      </c>
      <c r="I14" s="22"/>
      <c r="J14" s="22"/>
    </row>
    <row r="15" spans="1:10" ht="34.5" customHeight="1">
      <c r="A15" s="16">
        <v>10</v>
      </c>
      <c r="B15" s="19" t="s">
        <v>10</v>
      </c>
      <c r="C15" s="34">
        <v>223264</v>
      </c>
      <c r="D15" s="34">
        <v>134178</v>
      </c>
      <c r="E15" s="35">
        <f t="shared" si="3"/>
        <v>60.09835889350724</v>
      </c>
      <c r="F15" s="91">
        <f t="shared" si="0"/>
        <v>5.113341274193283</v>
      </c>
      <c r="G15" s="92">
        <f t="shared" si="1"/>
        <v>2.8362980537522215</v>
      </c>
      <c r="H15" s="217">
        <f t="shared" si="2"/>
        <v>3.9748196639727524</v>
      </c>
      <c r="I15" s="22"/>
      <c r="J15" s="22"/>
    </row>
    <row r="16" spans="1:10" ht="34.5" customHeight="1">
      <c r="A16" s="16">
        <v>11</v>
      </c>
      <c r="B16" s="19" t="s">
        <v>11</v>
      </c>
      <c r="C16" s="34">
        <v>711727</v>
      </c>
      <c r="D16" s="34">
        <v>614913</v>
      </c>
      <c r="E16" s="35">
        <f t="shared" si="3"/>
        <v>86.39731245266795</v>
      </c>
      <c r="F16" s="91">
        <f t="shared" si="0"/>
        <v>7.350931903588605</v>
      </c>
      <c r="G16" s="92">
        <f t="shared" si="1"/>
        <v>12.998230299504687</v>
      </c>
      <c r="H16" s="217">
        <f t="shared" si="2"/>
        <v>10.174581101546647</v>
      </c>
      <c r="I16" s="22"/>
      <c r="J16" s="22"/>
    </row>
    <row r="17" spans="1:10" ht="34.5" customHeight="1">
      <c r="A17" s="16">
        <v>12</v>
      </c>
      <c r="B17" s="19" t="s">
        <v>12</v>
      </c>
      <c r="C17" s="34">
        <v>182828</v>
      </c>
      <c r="D17" s="34">
        <v>159290</v>
      </c>
      <c r="E17" s="35">
        <f t="shared" si="3"/>
        <v>87.12560439320016</v>
      </c>
      <c r="F17" s="91">
        <f t="shared" si="0"/>
        <v>7.412897077143253</v>
      </c>
      <c r="G17" s="92">
        <f t="shared" si="1"/>
        <v>3.3671236490497054</v>
      </c>
      <c r="H17" s="217">
        <f t="shared" si="2"/>
        <v>5.390010363096479</v>
      </c>
      <c r="I17" s="22"/>
      <c r="J17" s="22"/>
    </row>
    <row r="18" spans="1:10" ht="34.5" customHeight="1">
      <c r="A18" s="16">
        <v>13</v>
      </c>
      <c r="B18" s="19" t="s">
        <v>13</v>
      </c>
      <c r="C18" s="34">
        <v>146080</v>
      </c>
      <c r="D18" s="34">
        <v>100519</v>
      </c>
      <c r="E18" s="35">
        <f t="shared" si="3"/>
        <v>68.81092552026287</v>
      </c>
      <c r="F18" s="91">
        <f t="shared" si="0"/>
        <v>5.854631508352432</v>
      </c>
      <c r="G18" s="92">
        <f t="shared" si="1"/>
        <v>2.124803202202444</v>
      </c>
      <c r="H18" s="217">
        <f t="shared" si="2"/>
        <v>3.989717355277438</v>
      </c>
      <c r="I18" s="22"/>
      <c r="J18" s="22"/>
    </row>
    <row r="19" spans="1:10" ht="34.5" customHeight="1">
      <c r="A19" s="16">
        <v>14</v>
      </c>
      <c r="B19" s="19" t="s">
        <v>14</v>
      </c>
      <c r="C19" s="34">
        <v>614417</v>
      </c>
      <c r="D19" s="34">
        <v>464800</v>
      </c>
      <c r="E19" s="35">
        <f t="shared" si="3"/>
        <v>75.64894851542194</v>
      </c>
      <c r="F19" s="91">
        <f t="shared" si="0"/>
        <v>6.436430177380764</v>
      </c>
      <c r="G19" s="92">
        <f t="shared" si="1"/>
        <v>9.825093050902774</v>
      </c>
      <c r="H19" s="217">
        <f t="shared" si="2"/>
        <v>8.130761614141768</v>
      </c>
      <c r="I19" s="22"/>
      <c r="J19" s="22"/>
    </row>
    <row r="20" spans="1:10" ht="34.5" customHeight="1">
      <c r="A20" s="37">
        <v>15</v>
      </c>
      <c r="B20" s="19" t="s">
        <v>15</v>
      </c>
      <c r="C20" s="34">
        <v>206860</v>
      </c>
      <c r="D20" s="34">
        <v>188071</v>
      </c>
      <c r="E20" s="35">
        <f t="shared" si="3"/>
        <v>90.91704534467756</v>
      </c>
      <c r="F20" s="91">
        <f t="shared" si="0"/>
        <v>7.735483781053241</v>
      </c>
      <c r="G20" s="92">
        <f t="shared" si="1"/>
        <v>3.9755057555428914</v>
      </c>
      <c r="H20" s="217">
        <f t="shared" si="2"/>
        <v>5.855494768298066</v>
      </c>
      <c r="I20" s="22"/>
      <c r="J20" s="22"/>
    </row>
    <row r="21" spans="1:10" ht="34.5" customHeight="1">
      <c r="A21" s="16">
        <v>16</v>
      </c>
      <c r="B21" s="19" t="s">
        <v>16</v>
      </c>
      <c r="C21" s="34">
        <v>369362</v>
      </c>
      <c r="D21" s="34">
        <v>263225</v>
      </c>
      <c r="E21" s="35">
        <f t="shared" si="3"/>
        <v>71.26477547771563</v>
      </c>
      <c r="F21" s="91">
        <f t="shared" si="0"/>
        <v>6.0634121223181845</v>
      </c>
      <c r="G21" s="92">
        <f t="shared" si="1"/>
        <v>5.564135366445531</v>
      </c>
      <c r="H21" s="217">
        <f t="shared" si="2"/>
        <v>5.813773744381858</v>
      </c>
      <c r="I21" s="22"/>
      <c r="J21" s="22"/>
    </row>
    <row r="22" spans="1:10" ht="34.5" customHeight="1">
      <c r="A22" s="16">
        <v>17</v>
      </c>
      <c r="B22" s="50" t="s">
        <v>17</v>
      </c>
      <c r="C22" s="94">
        <v>1398094</v>
      </c>
      <c r="D22" s="94">
        <v>1101914</v>
      </c>
      <c r="E22" s="85">
        <f t="shared" si="3"/>
        <v>78.81544445509387</v>
      </c>
      <c r="F22" s="95">
        <f t="shared" si="0"/>
        <v>6.705844761755367</v>
      </c>
      <c r="G22" s="96">
        <f t="shared" si="1"/>
        <v>23.292615284192085</v>
      </c>
      <c r="H22" s="218">
        <f t="shared" si="2"/>
        <v>14.999230022973727</v>
      </c>
      <c r="I22" s="22"/>
      <c r="J22" s="22"/>
    </row>
    <row r="23" spans="1:10" ht="34.5" customHeight="1" thickBot="1">
      <c r="A23" s="55"/>
      <c r="B23" s="56" t="s">
        <v>36</v>
      </c>
      <c r="C23" s="98">
        <f>SUM(C6:C22)</f>
        <v>6330790</v>
      </c>
      <c r="D23" s="98">
        <f>SUM(D6:D22)</f>
        <v>4730744</v>
      </c>
      <c r="E23" s="63">
        <f>SUM(E6:E22)</f>
        <v>1175.3246198688114</v>
      </c>
      <c r="F23" s="63">
        <f>SUM(F6:F22)</f>
        <v>100</v>
      </c>
      <c r="G23" s="99">
        <f>SUM(G6:G22)</f>
        <v>100</v>
      </c>
      <c r="H23" s="219">
        <f t="shared" si="2"/>
        <v>100</v>
      </c>
      <c r="I23" s="8"/>
      <c r="J23" s="22"/>
    </row>
  </sheetData>
  <mergeCells count="4">
    <mergeCell ref="D1:H1"/>
    <mergeCell ref="A2:H2"/>
    <mergeCell ref="A3:H3"/>
    <mergeCell ref="A4:B4"/>
  </mergeCells>
  <printOptions/>
  <pageMargins left="0.72" right="0.75" top="0.51" bottom="0.49" header="0.47" footer="0.5"/>
  <pageSetup horizontalDpi="180" verticalDpi="180" orientation="portrait" paperSize="9" scale="70" r:id="rId1"/>
</worksheet>
</file>

<file path=xl/worksheets/sheet9.xml><?xml version="1.0" encoding="utf-8"?>
<worksheet xmlns="http://schemas.openxmlformats.org/spreadsheetml/2006/main" xmlns:r="http://schemas.openxmlformats.org/officeDocument/2006/relationships">
  <sheetPr codeName="Sheet11"/>
  <dimension ref="A1:BJ113"/>
  <sheetViews>
    <sheetView view="pageBreakPreview" zoomScale="60" zoomScaleNormal="75" workbookViewId="0" topLeftCell="A1">
      <selection activeCell="F6" sqref="F6"/>
    </sheetView>
  </sheetViews>
  <sheetFormatPr defaultColWidth="9.00390625" defaultRowHeight="12.75"/>
  <cols>
    <col min="1" max="1" width="7.875" style="0" customWidth="1"/>
    <col min="2" max="2" width="22.625" style="0" customWidth="1"/>
    <col min="3" max="3" width="17.50390625" style="0" customWidth="1"/>
    <col min="4" max="4" width="15.125" style="0" customWidth="1"/>
    <col min="5" max="5" width="14.125" style="0" customWidth="1"/>
    <col min="6" max="6" width="15.00390625" style="0" customWidth="1"/>
  </cols>
  <sheetData>
    <row r="1" ht="24.75" customHeight="1">
      <c r="G1" s="328"/>
    </row>
    <row r="2" spans="1:7" ht="19.5" customHeight="1">
      <c r="A2" s="74"/>
      <c r="B2" s="103"/>
      <c r="C2" s="453" t="s">
        <v>205</v>
      </c>
      <c r="D2" s="453"/>
      <c r="E2" s="453"/>
      <c r="F2" s="453"/>
      <c r="G2" s="328"/>
    </row>
    <row r="3" spans="1:6" ht="27.75" customHeight="1">
      <c r="A3" s="462" t="s">
        <v>75</v>
      </c>
      <c r="B3" s="462"/>
      <c r="C3" s="462"/>
      <c r="D3" s="462"/>
      <c r="E3" s="462"/>
      <c r="F3" s="462"/>
    </row>
    <row r="4" spans="1:6" ht="24.75" customHeight="1">
      <c r="A4" s="466" t="s">
        <v>121</v>
      </c>
      <c r="B4" s="466"/>
      <c r="C4" s="466"/>
      <c r="D4" s="466"/>
      <c r="E4" s="466"/>
      <c r="F4" s="466"/>
    </row>
    <row r="5" spans="1:6" ht="20.25" customHeight="1">
      <c r="A5" s="122"/>
      <c r="B5" s="122"/>
      <c r="C5" s="122"/>
      <c r="D5" s="122"/>
      <c r="E5" s="122"/>
      <c r="F5" s="122"/>
    </row>
    <row r="6" spans="1:6" ht="61.5" customHeight="1">
      <c r="A6" s="213"/>
      <c r="B6" s="188" t="s">
        <v>0</v>
      </c>
      <c r="C6" s="255" t="s">
        <v>259</v>
      </c>
      <c r="D6" s="255" t="s">
        <v>237</v>
      </c>
      <c r="E6" s="189" t="s">
        <v>64</v>
      </c>
      <c r="F6" s="211" t="s">
        <v>65</v>
      </c>
    </row>
    <row r="7" spans="1:6" ht="25.5" customHeight="1">
      <c r="A7" s="58" t="s">
        <v>53</v>
      </c>
      <c r="B7" s="18" t="s">
        <v>23</v>
      </c>
      <c r="C7" s="18" t="s">
        <v>24</v>
      </c>
      <c r="D7" s="18" t="s">
        <v>25</v>
      </c>
      <c r="E7" s="18" t="s">
        <v>41</v>
      </c>
      <c r="F7" s="212" t="s">
        <v>27</v>
      </c>
    </row>
    <row r="8" spans="1:62" ht="35.25" customHeight="1">
      <c r="A8" s="33">
        <v>1</v>
      </c>
      <c r="B8" s="19" t="s">
        <v>2</v>
      </c>
      <c r="C8" s="35">
        <f>'[1]2004-05'!$AA$34</f>
        <v>3933.36</v>
      </c>
      <c r="D8" s="35">
        <v>1228.32</v>
      </c>
      <c r="E8" s="35">
        <f>D8/C8*100</f>
        <v>31.22826285923485</v>
      </c>
      <c r="F8" s="214">
        <f aca="true" t="shared" si="0" ref="F8:F24">E8/$E$25*100</f>
        <v>3.9007231965672955</v>
      </c>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row>
    <row r="9" spans="1:6" ht="35.25" customHeight="1">
      <c r="A9" s="33">
        <v>2</v>
      </c>
      <c r="B9" s="19" t="s">
        <v>3</v>
      </c>
      <c r="C9" s="35">
        <f>'[1]2004-05'!$AC$34</f>
        <v>0</v>
      </c>
      <c r="D9" s="35">
        <v>0</v>
      </c>
      <c r="E9" s="35">
        <v>0</v>
      </c>
      <c r="F9" s="214">
        <f t="shared" si="0"/>
        <v>0</v>
      </c>
    </row>
    <row r="10" spans="1:6" ht="35.25" customHeight="1">
      <c r="A10" s="33">
        <v>3</v>
      </c>
      <c r="B10" s="19" t="s">
        <v>143</v>
      </c>
      <c r="C10" s="35">
        <f>'[1]2004-05'!$AE$34</f>
        <v>250</v>
      </c>
      <c r="D10" s="35">
        <v>8.88</v>
      </c>
      <c r="E10" s="35">
        <f aca="true" t="shared" si="1" ref="E10:E24">D10/C10*100</f>
        <v>3.5520000000000005</v>
      </c>
      <c r="F10" s="214">
        <f t="shared" si="0"/>
        <v>0.44368042041473055</v>
      </c>
    </row>
    <row r="11" spans="1:6" ht="35.25" customHeight="1">
      <c r="A11" s="33">
        <v>4</v>
      </c>
      <c r="B11" s="19" t="s">
        <v>5</v>
      </c>
      <c r="C11" s="35">
        <f>'[1]2004-05'!$AG$34</f>
        <v>0</v>
      </c>
      <c r="D11" s="35">
        <v>0</v>
      </c>
      <c r="E11" s="35">
        <v>0</v>
      </c>
      <c r="F11" s="214">
        <f t="shared" si="0"/>
        <v>0</v>
      </c>
    </row>
    <row r="12" spans="1:6" ht="35.25" customHeight="1">
      <c r="A12" s="33">
        <v>5</v>
      </c>
      <c r="B12" s="19" t="s">
        <v>6</v>
      </c>
      <c r="C12" s="141">
        <v>1908.97</v>
      </c>
      <c r="D12" s="35">
        <v>893.85</v>
      </c>
      <c r="E12" s="35">
        <f t="shared" si="1"/>
        <v>46.82367978543403</v>
      </c>
      <c r="F12" s="214">
        <f t="shared" si="0"/>
        <v>5.848747165699913</v>
      </c>
    </row>
    <row r="13" spans="1:6" ht="35.25" customHeight="1">
      <c r="A13" s="33">
        <v>6</v>
      </c>
      <c r="B13" s="19" t="s">
        <v>7</v>
      </c>
      <c r="C13" s="141">
        <v>67.91</v>
      </c>
      <c r="D13" s="35">
        <v>72.62</v>
      </c>
      <c r="E13" s="35">
        <f t="shared" si="1"/>
        <v>106.93565012516568</v>
      </c>
      <c r="F13" s="214">
        <f t="shared" si="0"/>
        <v>13.357335080195956</v>
      </c>
    </row>
    <row r="14" spans="1:6" ht="35.25" customHeight="1">
      <c r="A14" s="33">
        <v>7</v>
      </c>
      <c r="B14" s="19" t="s">
        <v>144</v>
      </c>
      <c r="C14" s="141">
        <v>442.72</v>
      </c>
      <c r="D14" s="35">
        <v>1.02</v>
      </c>
      <c r="E14" s="35">
        <f t="shared" si="1"/>
        <v>0.23039392844235634</v>
      </c>
      <c r="F14" s="214">
        <f t="shared" si="0"/>
        <v>0.02877851211495101</v>
      </c>
    </row>
    <row r="15" spans="1:6" ht="35.25" customHeight="1">
      <c r="A15" s="33">
        <v>8</v>
      </c>
      <c r="B15" s="19" t="s">
        <v>8</v>
      </c>
      <c r="C15" s="141">
        <v>1563.01</v>
      </c>
      <c r="D15" s="35">
        <v>926.74</v>
      </c>
      <c r="E15" s="35">
        <f t="shared" si="1"/>
        <v>59.29200708888619</v>
      </c>
      <c r="F15" s="214">
        <f t="shared" si="0"/>
        <v>7.406166281652649</v>
      </c>
    </row>
    <row r="16" spans="1:6" ht="35.25" customHeight="1">
      <c r="A16" s="33">
        <v>9</v>
      </c>
      <c r="B16" s="19" t="s">
        <v>9</v>
      </c>
      <c r="C16" s="141">
        <v>1151</v>
      </c>
      <c r="D16" s="35">
        <v>733.73</v>
      </c>
      <c r="E16" s="35">
        <f t="shared" si="1"/>
        <v>63.74717636837532</v>
      </c>
      <c r="F16" s="214">
        <f t="shared" si="0"/>
        <v>7.962661602300883</v>
      </c>
    </row>
    <row r="17" spans="1:6" ht="35.25" customHeight="1">
      <c r="A17" s="33">
        <v>10</v>
      </c>
      <c r="B17" s="19" t="s">
        <v>10</v>
      </c>
      <c r="C17" s="141">
        <v>615</v>
      </c>
      <c r="D17" s="35">
        <v>450.73</v>
      </c>
      <c r="E17" s="35">
        <f t="shared" si="1"/>
        <v>73.28943089430895</v>
      </c>
      <c r="F17" s="214">
        <f t="shared" si="0"/>
        <v>9.154584884893957</v>
      </c>
    </row>
    <row r="18" spans="1:6" ht="35.25" customHeight="1">
      <c r="A18" s="33">
        <v>11</v>
      </c>
      <c r="B18" s="19" t="s">
        <v>11</v>
      </c>
      <c r="C18" s="141">
        <v>680.28</v>
      </c>
      <c r="D18" s="35">
        <v>394.27</v>
      </c>
      <c r="E18" s="35">
        <f t="shared" si="1"/>
        <v>57.95701769859469</v>
      </c>
      <c r="F18" s="214">
        <f t="shared" si="0"/>
        <v>7.239412719171304</v>
      </c>
    </row>
    <row r="19" spans="1:6" ht="35.25" customHeight="1">
      <c r="A19" s="33">
        <v>12</v>
      </c>
      <c r="B19" s="19" t="s">
        <v>12</v>
      </c>
      <c r="C19" s="141">
        <v>1458.21</v>
      </c>
      <c r="D19" s="35">
        <v>1106.42</v>
      </c>
      <c r="E19" s="35">
        <f t="shared" si="1"/>
        <v>75.87521687548433</v>
      </c>
      <c r="F19" s="214">
        <f t="shared" si="0"/>
        <v>9.477575484902518</v>
      </c>
    </row>
    <row r="20" spans="1:6" ht="35.25" customHeight="1">
      <c r="A20" s="33">
        <v>13</v>
      </c>
      <c r="B20" s="19" t="s">
        <v>13</v>
      </c>
      <c r="C20" s="141">
        <v>136.09</v>
      </c>
      <c r="D20" s="35">
        <v>98.01</v>
      </c>
      <c r="E20" s="35">
        <f t="shared" si="1"/>
        <v>72.01851715776326</v>
      </c>
      <c r="F20" s="214">
        <f t="shared" si="0"/>
        <v>8.995835014133412</v>
      </c>
    </row>
    <row r="21" spans="1:6" ht="35.25" customHeight="1">
      <c r="A21" s="33">
        <v>14</v>
      </c>
      <c r="B21" s="19" t="s">
        <v>14</v>
      </c>
      <c r="C21" s="141">
        <v>962.9</v>
      </c>
      <c r="D21" s="35">
        <v>628.07</v>
      </c>
      <c r="E21" s="35">
        <f t="shared" si="1"/>
        <v>65.22691868314467</v>
      </c>
      <c r="F21" s="214">
        <f t="shared" si="0"/>
        <v>8.147496256670909</v>
      </c>
    </row>
    <row r="22" spans="1:6" ht="35.25" customHeight="1">
      <c r="A22" s="33">
        <v>15</v>
      </c>
      <c r="B22" s="19" t="s">
        <v>15</v>
      </c>
      <c r="C22" s="141">
        <v>781.5</v>
      </c>
      <c r="D22" s="35">
        <v>185.87</v>
      </c>
      <c r="E22" s="35">
        <f t="shared" si="1"/>
        <v>23.78374920025592</v>
      </c>
      <c r="F22" s="214">
        <f t="shared" si="0"/>
        <v>2.9708287849684845</v>
      </c>
    </row>
    <row r="23" spans="1:6" ht="35.25" customHeight="1">
      <c r="A23" s="33">
        <v>16</v>
      </c>
      <c r="B23" s="19" t="s">
        <v>16</v>
      </c>
      <c r="C23" s="141">
        <v>1323.15</v>
      </c>
      <c r="D23" s="35">
        <v>498.05</v>
      </c>
      <c r="E23" s="35">
        <f t="shared" si="1"/>
        <v>37.64123493179156</v>
      </c>
      <c r="F23" s="214">
        <f t="shared" si="0"/>
        <v>4.701767719444516</v>
      </c>
    </row>
    <row r="24" spans="1:6" ht="35.25" customHeight="1">
      <c r="A24" s="33">
        <v>17</v>
      </c>
      <c r="B24" s="19" t="s">
        <v>17</v>
      </c>
      <c r="C24" s="141">
        <v>1056.68</v>
      </c>
      <c r="D24" s="35">
        <v>876.78</v>
      </c>
      <c r="E24" s="35">
        <f t="shared" si="1"/>
        <v>82.97497823371313</v>
      </c>
      <c r="F24" s="214">
        <f t="shared" si="0"/>
        <v>10.364406876868513</v>
      </c>
    </row>
    <row r="25" spans="1:6" ht="43.5" customHeight="1" thickBot="1">
      <c r="A25" s="55"/>
      <c r="B25" s="56" t="s">
        <v>36</v>
      </c>
      <c r="C25" s="63">
        <f>SUM(C8:C24)</f>
        <v>16330.780000000002</v>
      </c>
      <c r="D25" s="63">
        <f>SUM(D8:D24)</f>
        <v>8103.36</v>
      </c>
      <c r="E25" s="35">
        <f>SUM(E8:E24)</f>
        <v>800.576233830595</v>
      </c>
      <c r="F25" s="215">
        <f>SUM(F8:F24)</f>
        <v>100</v>
      </c>
    </row>
    <row r="26" spans="2:6" ht="12.75">
      <c r="B26" s="190"/>
      <c r="F26" s="216"/>
    </row>
    <row r="27" spans="3:6" ht="12">
      <c r="C27" s="117"/>
      <c r="F27" s="216"/>
    </row>
    <row r="28" ht="12">
      <c r="F28" s="216"/>
    </row>
    <row r="29" ht="12">
      <c r="F29" s="216"/>
    </row>
    <row r="30" ht="12">
      <c r="F30" s="216"/>
    </row>
    <row r="31" ht="12">
      <c r="F31" s="216"/>
    </row>
    <row r="32" ht="12">
      <c r="F32" s="216"/>
    </row>
    <row r="33" ht="12">
      <c r="F33" s="216"/>
    </row>
    <row r="34" ht="12">
      <c r="F34" s="216"/>
    </row>
    <row r="35" ht="12">
      <c r="F35" s="216"/>
    </row>
    <row r="36" ht="12">
      <c r="F36" s="216"/>
    </row>
    <row r="37" ht="12">
      <c r="F37" s="216"/>
    </row>
    <row r="38" ht="12">
      <c r="F38" s="216"/>
    </row>
    <row r="39" ht="12">
      <c r="F39" s="216"/>
    </row>
    <row r="40" ht="12">
      <c r="F40" s="216"/>
    </row>
    <row r="41" ht="12">
      <c r="F41" s="216"/>
    </row>
    <row r="42" ht="12">
      <c r="F42" s="216"/>
    </row>
    <row r="43" ht="12">
      <c r="F43" s="216"/>
    </row>
    <row r="44" ht="12">
      <c r="F44" s="216"/>
    </row>
    <row r="45" ht="12">
      <c r="F45" s="216"/>
    </row>
    <row r="46" ht="12">
      <c r="F46" s="216"/>
    </row>
    <row r="47" ht="12">
      <c r="F47" s="216"/>
    </row>
    <row r="48" ht="12">
      <c r="F48" s="216"/>
    </row>
    <row r="49" ht="12">
      <c r="F49" s="216"/>
    </row>
    <row r="50" ht="12">
      <c r="F50" s="216"/>
    </row>
    <row r="51" ht="12">
      <c r="F51" s="216"/>
    </row>
    <row r="52" ht="12">
      <c r="F52" s="216"/>
    </row>
    <row r="53" ht="12">
      <c r="F53" s="216"/>
    </row>
    <row r="54" ht="12">
      <c r="F54" s="216"/>
    </row>
    <row r="55" ht="12">
      <c r="F55" s="216"/>
    </row>
    <row r="56" ht="12">
      <c r="F56" s="216"/>
    </row>
    <row r="57" ht="12">
      <c r="F57" s="216"/>
    </row>
    <row r="58" ht="12">
      <c r="F58" s="216"/>
    </row>
    <row r="59" ht="12">
      <c r="F59" s="216"/>
    </row>
    <row r="60" ht="12">
      <c r="F60" s="216"/>
    </row>
    <row r="61" ht="12">
      <c r="F61" s="216"/>
    </row>
    <row r="62" ht="12">
      <c r="F62" s="216"/>
    </row>
    <row r="63" ht="12">
      <c r="F63" s="216"/>
    </row>
    <row r="64" ht="12">
      <c r="F64" s="216"/>
    </row>
    <row r="65" ht="12">
      <c r="F65" s="216"/>
    </row>
    <row r="66" ht="12">
      <c r="F66" s="216"/>
    </row>
    <row r="67" ht="12">
      <c r="F67" s="216"/>
    </row>
    <row r="68" ht="12">
      <c r="F68" s="216"/>
    </row>
    <row r="69" ht="12">
      <c r="F69" s="216"/>
    </row>
    <row r="70" ht="12">
      <c r="F70" s="216"/>
    </row>
    <row r="71" ht="12">
      <c r="F71" s="216"/>
    </row>
    <row r="72" ht="12">
      <c r="F72" s="216"/>
    </row>
    <row r="73" ht="12">
      <c r="F73" s="216"/>
    </row>
    <row r="74" ht="12">
      <c r="F74" s="216"/>
    </row>
    <row r="75" ht="12">
      <c r="F75" s="216"/>
    </row>
    <row r="76" ht="12">
      <c r="F76" s="216"/>
    </row>
    <row r="77" ht="12">
      <c r="F77" s="216"/>
    </row>
    <row r="78" ht="12">
      <c r="F78" s="216"/>
    </row>
    <row r="79" ht="12">
      <c r="F79" s="216"/>
    </row>
    <row r="80" ht="12">
      <c r="F80" s="216"/>
    </row>
    <row r="81" ht="12">
      <c r="F81" s="216"/>
    </row>
    <row r="82" ht="12">
      <c r="F82" s="216"/>
    </row>
    <row r="83" ht="12">
      <c r="F83" s="216"/>
    </row>
    <row r="84" ht="12">
      <c r="F84" s="216"/>
    </row>
    <row r="85" ht="12">
      <c r="F85" s="216"/>
    </row>
    <row r="86" ht="12">
      <c r="F86" s="216"/>
    </row>
    <row r="87" ht="12">
      <c r="F87" s="216"/>
    </row>
    <row r="88" ht="12">
      <c r="F88" s="216"/>
    </row>
    <row r="89" ht="12">
      <c r="F89" s="216"/>
    </row>
    <row r="90" ht="12">
      <c r="F90" s="216"/>
    </row>
    <row r="91" ht="12">
      <c r="F91" s="216"/>
    </row>
    <row r="92" ht="12">
      <c r="F92" s="216"/>
    </row>
    <row r="93" ht="12">
      <c r="F93" s="216"/>
    </row>
    <row r="94" ht="12">
      <c r="F94" s="216"/>
    </row>
    <row r="95" ht="12">
      <c r="F95" s="216"/>
    </row>
    <row r="96" ht="12">
      <c r="F96" s="216"/>
    </row>
    <row r="97" ht="12">
      <c r="F97" s="216"/>
    </row>
    <row r="98" ht="12">
      <c r="F98" s="216"/>
    </row>
    <row r="99" ht="12">
      <c r="F99" s="216"/>
    </row>
    <row r="100" ht="12">
      <c r="F100" s="216"/>
    </row>
    <row r="101" ht="12">
      <c r="F101" s="216"/>
    </row>
    <row r="102" ht="12">
      <c r="F102" s="216"/>
    </row>
    <row r="103" ht="12">
      <c r="F103" s="216"/>
    </row>
    <row r="104" ht="12">
      <c r="F104" s="216"/>
    </row>
    <row r="105" ht="12">
      <c r="F105" s="216"/>
    </row>
    <row r="106" ht="12">
      <c r="F106" s="216"/>
    </row>
    <row r="107" ht="12">
      <c r="F107" s="216"/>
    </row>
    <row r="108" ht="12">
      <c r="F108" s="216"/>
    </row>
    <row r="109" ht="12">
      <c r="F109" s="216"/>
    </row>
    <row r="110" ht="12">
      <c r="F110" s="216"/>
    </row>
    <row r="111" ht="12">
      <c r="F111" s="216"/>
    </row>
    <row r="112" ht="12">
      <c r="F112" s="216"/>
    </row>
    <row r="113" ht="12">
      <c r="F113" s="216"/>
    </row>
  </sheetData>
  <mergeCells count="3">
    <mergeCell ref="A3:F3"/>
    <mergeCell ref="A4:F4"/>
    <mergeCell ref="C2:F2"/>
  </mergeCells>
  <printOptions/>
  <pageMargins left="0.75" right="0.75" top="0.77" bottom="1" header="0.5" footer="0.5"/>
  <pageSetup horizontalDpi="180" verticalDpi="18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dc:creator>
  <cp:keywords/>
  <dc:description/>
  <cp:lastModifiedBy> </cp:lastModifiedBy>
  <cp:lastPrinted>2007-07-24T06:43:54Z</cp:lastPrinted>
  <dcterms:created xsi:type="dcterms:W3CDTF">1999-12-01T07:28:37Z</dcterms:created>
  <dcterms:modified xsi:type="dcterms:W3CDTF">2009-04-24T09:26:36Z</dcterms:modified>
  <cp:category/>
  <cp:version/>
  <cp:contentType/>
  <cp:contentStatus/>
</cp:coreProperties>
</file>