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har(F)" sheetId="1" r:id="rId1"/>
  </sheets>
  <definedNames>
    <definedName name="_xlnm.Print_Area" localSheetId="0">'Bihar(F)'!$A$1:$O$121</definedName>
    <definedName name="_xlnm.Print_Titles" localSheetId="0">'Bihar(F)'!$A:$B,'Bihar(F)'!$1:$7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<sst xmlns="http://schemas.openxmlformats.org/spreadsheetml/2006/main" count="153" uniqueCount="144">
  <si>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BIHAR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</si>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</sst>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7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7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/>
    </xf>
    <xf numFmtId="39" fontId="13" fillId="2" borderId="7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2" fontId="13" fillId="2" borderId="8" xfId="0" applyNumberFormat="1" applyFont="1" applyFill="1" applyBorder="1" applyAlignment="1">
      <alignment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13" fillId="2" borderId="10" xfId="0" applyNumberFormat="1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4"/>
  <sheetViews>
    <sheetView tabSelected="1" zoomScale="75" zoomScaleNormal="75" zoomScaleSheetLayoutView="50" workbookViewId="0" topLeftCell="A90">
      <selection activeCell="E126" sqref="E126"/>
    </sheetView>
  </sheetViews>
  <sheetFormatPr defaultColWidth="9.140625" defaultRowHeight="12.75"/>
  <cols>
    <col min="1" max="1" width="5.28125" style="72" customWidth="1"/>
    <col min="2" max="2" width="55.421875" style="8" customWidth="1"/>
    <col min="3" max="3" width="15.57421875" style="4" customWidth="1"/>
    <col min="4" max="4" width="14.8515625" style="4" customWidth="1"/>
    <col min="5" max="5" width="14.28125" style="4" customWidth="1"/>
    <col min="6" max="6" width="14.00390625" style="4" customWidth="1"/>
    <col min="7" max="7" width="14.140625" style="4" customWidth="1"/>
    <col min="8" max="8" width="13.8515625" style="4" customWidth="1"/>
    <col min="9" max="9" width="14.140625" style="4" customWidth="1"/>
    <col min="10" max="10" width="15.8515625" style="4" customWidth="1"/>
    <col min="11" max="11" width="13.710937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20.851562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15052</v>
      </c>
      <c r="D9" s="25">
        <v>2115</v>
      </c>
      <c r="E9" s="25">
        <v>1181</v>
      </c>
      <c r="F9" s="26">
        <v>1225.08</v>
      </c>
      <c r="G9" s="27">
        <v>3282</v>
      </c>
      <c r="H9" s="28">
        <v>1790</v>
      </c>
      <c r="I9" s="29">
        <v>1283.99</v>
      </c>
      <c r="J9" s="26">
        <v>5134.26</v>
      </c>
      <c r="K9" s="26">
        <v>4065.26</v>
      </c>
      <c r="L9" s="26">
        <f>3144.92+108.75</f>
        <v>3253.67</v>
      </c>
      <c r="M9" s="28">
        <v>0</v>
      </c>
      <c r="N9" s="29">
        <v>1848.19</v>
      </c>
      <c r="O9" s="30">
        <f>3682</f>
        <v>3682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>
        <v>0</v>
      </c>
      <c r="D10" s="25">
        <v>0</v>
      </c>
      <c r="E10" s="25">
        <v>0</v>
      </c>
      <c r="F10" s="26">
        <v>0</v>
      </c>
      <c r="G10" s="28">
        <v>0</v>
      </c>
      <c r="H10" s="28">
        <v>50</v>
      </c>
      <c r="I10" s="29">
        <v>0</v>
      </c>
      <c r="J10" s="26">
        <v>2000</v>
      </c>
      <c r="K10" s="26">
        <v>2000</v>
      </c>
      <c r="L10" s="26">
        <v>2000</v>
      </c>
      <c r="M10" s="28">
        <v>0</v>
      </c>
      <c r="N10" s="29">
        <v>0</v>
      </c>
      <c r="O10" s="30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0</v>
      </c>
      <c r="D11" s="25">
        <v>0</v>
      </c>
      <c r="E11" s="25">
        <v>0</v>
      </c>
      <c r="F11" s="26">
        <v>0</v>
      </c>
      <c r="G11" s="27">
        <v>0</v>
      </c>
      <c r="H11" s="28">
        <v>0</v>
      </c>
      <c r="I11" s="29">
        <v>0</v>
      </c>
      <c r="J11" s="26">
        <v>0</v>
      </c>
      <c r="K11" s="26">
        <v>0</v>
      </c>
      <c r="L11" s="26">
        <v>0</v>
      </c>
      <c r="M11" s="28">
        <v>0</v>
      </c>
      <c r="N11" s="31"/>
      <c r="O11" s="30"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/>
      <c r="K12" s="26"/>
      <c r="L12" s="26"/>
      <c r="M12" s="28"/>
      <c r="N12" s="29">
        <v>0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2"/>
      <c r="B13" s="24" t="s">
        <v>33</v>
      </c>
      <c r="C13" s="25">
        <v>3308</v>
      </c>
      <c r="D13" s="25">
        <v>383</v>
      </c>
      <c r="E13" s="25">
        <v>273</v>
      </c>
      <c r="F13" s="26">
        <v>135.79</v>
      </c>
      <c r="G13" s="27">
        <v>341</v>
      </c>
      <c r="H13" s="28">
        <v>270.7</v>
      </c>
      <c r="I13" s="29">
        <v>200.35</v>
      </c>
      <c r="J13" s="26">
        <v>292.25</v>
      </c>
      <c r="K13" s="26">
        <v>273.55</v>
      </c>
      <c r="L13" s="26">
        <v>198.2</v>
      </c>
      <c r="M13" s="28">
        <v>939.27</v>
      </c>
      <c r="N13" s="29">
        <v>206.35</v>
      </c>
      <c r="O13" s="30">
        <v>450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2"/>
      <c r="B14" s="24" t="s">
        <v>34</v>
      </c>
      <c r="C14" s="25">
        <v>708</v>
      </c>
      <c r="D14" s="25">
        <v>108</v>
      </c>
      <c r="E14" s="25">
        <v>50</v>
      </c>
      <c r="F14" s="26">
        <v>47.73</v>
      </c>
      <c r="G14" s="27">
        <v>106.5</v>
      </c>
      <c r="H14" s="28">
        <v>90</v>
      </c>
      <c r="I14" s="29">
        <v>31.8</v>
      </c>
      <c r="J14" s="26">
        <v>97.45</v>
      </c>
      <c r="K14" s="26">
        <v>97.45</v>
      </c>
      <c r="L14" s="26">
        <v>92.56</v>
      </c>
      <c r="M14" s="28">
        <v>0</v>
      </c>
      <c r="N14" s="29">
        <v>102.5</v>
      </c>
      <c r="O14" s="30">
        <v>207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2"/>
      <c r="B15" s="24" t="s">
        <v>35</v>
      </c>
      <c r="C15" s="25">
        <v>1895</v>
      </c>
      <c r="D15" s="25">
        <v>250</v>
      </c>
      <c r="E15" s="25">
        <v>180</v>
      </c>
      <c r="F15" s="26">
        <v>114.02</v>
      </c>
      <c r="G15" s="27">
        <v>225</v>
      </c>
      <c r="H15" s="28">
        <v>175</v>
      </c>
      <c r="I15" s="29">
        <v>159.28</v>
      </c>
      <c r="J15" s="26">
        <v>206</v>
      </c>
      <c r="K15" s="26">
        <v>206</v>
      </c>
      <c r="L15" s="26">
        <v>116.03</v>
      </c>
      <c r="M15" s="28">
        <v>0</v>
      </c>
      <c r="N15" s="29">
        <v>306.57</v>
      </c>
      <c r="O15" s="30">
        <v>400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2"/>
      <c r="B16" s="24" t="s">
        <v>36</v>
      </c>
      <c r="C16" s="25">
        <v>4514</v>
      </c>
      <c r="D16" s="25">
        <v>753</v>
      </c>
      <c r="E16" s="25">
        <v>509</v>
      </c>
      <c r="F16" s="26">
        <v>533.61</v>
      </c>
      <c r="G16" s="27">
        <v>1255.7</v>
      </c>
      <c r="H16" s="28">
        <v>575.72</v>
      </c>
      <c r="I16" s="29">
        <v>412.93</v>
      </c>
      <c r="J16" s="26">
        <v>1464</v>
      </c>
      <c r="K16" s="26">
        <v>242</v>
      </c>
      <c r="L16" s="26">
        <v>212.6</v>
      </c>
      <c r="M16" s="28">
        <v>1967.22</v>
      </c>
      <c r="N16" s="29">
        <v>2094.11</v>
      </c>
      <c r="O16" s="30">
        <v>2514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2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26">
        <v>0</v>
      </c>
      <c r="K17" s="26">
        <v>0</v>
      </c>
      <c r="L17" s="26">
        <v>0</v>
      </c>
      <c r="M17" s="28">
        <v>0</v>
      </c>
      <c r="N17" s="29">
        <v>0</v>
      </c>
      <c r="O17" s="30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2"/>
      <c r="B18" s="24" t="s">
        <v>38</v>
      </c>
      <c r="C18" s="25">
        <v>0</v>
      </c>
      <c r="D18" s="25">
        <v>0</v>
      </c>
      <c r="E18" s="25">
        <v>0</v>
      </c>
      <c r="F18" s="26">
        <v>0</v>
      </c>
      <c r="G18" s="27">
        <v>0</v>
      </c>
      <c r="H18" s="28">
        <v>0</v>
      </c>
      <c r="I18" s="29">
        <v>0</v>
      </c>
      <c r="J18" s="26">
        <v>0</v>
      </c>
      <c r="K18" s="26">
        <v>0</v>
      </c>
      <c r="L18" s="26">
        <v>0</v>
      </c>
      <c r="M18" s="28">
        <v>0</v>
      </c>
      <c r="N18" s="29">
        <v>0</v>
      </c>
      <c r="O18" s="30">
        <v>200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2"/>
      <c r="B19" s="24" t="s">
        <v>39</v>
      </c>
      <c r="C19" s="25">
        <v>3000</v>
      </c>
      <c r="D19" s="25">
        <v>650</v>
      </c>
      <c r="E19" s="25">
        <v>542</v>
      </c>
      <c r="F19" s="26">
        <v>617.06</v>
      </c>
      <c r="G19" s="27">
        <v>600</v>
      </c>
      <c r="H19" s="28">
        <v>582</v>
      </c>
      <c r="I19" s="29">
        <v>581.05</v>
      </c>
      <c r="J19" s="26">
        <v>891.29</v>
      </c>
      <c r="K19" s="26">
        <v>891.29</v>
      </c>
      <c r="L19" s="26">
        <v>836.67</v>
      </c>
      <c r="M19" s="28">
        <v>0</v>
      </c>
      <c r="N19" s="29">
        <v>664.18</v>
      </c>
      <c r="O19" s="30">
        <v>10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2"/>
      <c r="B20" s="24" t="s">
        <v>40</v>
      </c>
      <c r="C20" s="25">
        <v>4245</v>
      </c>
      <c r="D20" s="25">
        <v>179</v>
      </c>
      <c r="E20" s="25">
        <v>40</v>
      </c>
      <c r="F20" s="26">
        <v>0</v>
      </c>
      <c r="G20" s="27">
        <v>50</v>
      </c>
      <c r="H20" s="28">
        <v>26.63</v>
      </c>
      <c r="I20" s="29">
        <v>0</v>
      </c>
      <c r="J20" s="26">
        <v>0</v>
      </c>
      <c r="K20" s="26">
        <v>0</v>
      </c>
      <c r="L20" s="26">
        <v>0</v>
      </c>
      <c r="M20" s="28">
        <v>0</v>
      </c>
      <c r="N20" s="29">
        <v>80</v>
      </c>
      <c r="O20" s="30">
        <v>300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2"/>
      <c r="B21" s="24" t="s">
        <v>41</v>
      </c>
      <c r="C21" s="25">
        <v>20889</v>
      </c>
      <c r="D21" s="25">
        <v>1997</v>
      </c>
      <c r="E21" s="25">
        <v>450</v>
      </c>
      <c r="F21" s="26">
        <v>450</v>
      </c>
      <c r="G21" s="27">
        <v>583.75</v>
      </c>
      <c r="H21" s="28">
        <v>177.32</v>
      </c>
      <c r="I21" s="29">
        <v>148.76</v>
      </c>
      <c r="J21" s="26">
        <v>832.32</v>
      </c>
      <c r="K21" s="26">
        <v>10832.32</v>
      </c>
      <c r="L21" s="26">
        <v>10832.32</v>
      </c>
      <c r="M21" s="28">
        <v>850.05</v>
      </c>
      <c r="N21" s="29">
        <v>10090.05</v>
      </c>
      <c r="O21" s="30">
        <v>3779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2"/>
      <c r="B22" s="24" t="s">
        <v>127</v>
      </c>
      <c r="C22" s="25"/>
      <c r="D22" s="25"/>
      <c r="E22" s="25"/>
      <c r="F22" s="26"/>
      <c r="G22" s="28"/>
      <c r="H22" s="28"/>
      <c r="I22" s="29"/>
      <c r="J22" s="26"/>
      <c r="K22" s="26"/>
      <c r="L22" s="26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2"/>
      <c r="B23" s="24" t="s">
        <v>42</v>
      </c>
      <c r="C23" s="25">
        <v>0</v>
      </c>
      <c r="D23" s="25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26">
        <v>0</v>
      </c>
      <c r="K23" s="26">
        <v>0</v>
      </c>
      <c r="L23" s="26">
        <v>0</v>
      </c>
      <c r="M23" s="28">
        <v>8070.56</v>
      </c>
      <c r="N23" s="29">
        <v>0</v>
      </c>
      <c r="O23" s="30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2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26">
        <v>0</v>
      </c>
      <c r="K24" s="26">
        <v>0</v>
      </c>
      <c r="L24" s="26">
        <v>0</v>
      </c>
      <c r="M24" s="28">
        <v>435.96</v>
      </c>
      <c r="N24" s="29">
        <v>0</v>
      </c>
      <c r="O24" s="30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0" customFormat="1" ht="15" customHeight="1">
      <c r="A25" s="32"/>
      <c r="B25" s="33" t="s">
        <v>44</v>
      </c>
      <c r="C25" s="34">
        <f>SUM(C9:C24)</f>
        <v>53611</v>
      </c>
      <c r="D25" s="34">
        <f>SUM(D9:D24)</f>
        <v>6435</v>
      </c>
      <c r="E25" s="34">
        <f>SUM(E9:E24)</f>
        <v>3225</v>
      </c>
      <c r="F25" s="35">
        <f>SUM(F9:F24)</f>
        <v>3123.29</v>
      </c>
      <c r="G25" s="36">
        <f>SUM(G8:G24)</f>
        <v>6443.95</v>
      </c>
      <c r="H25" s="36">
        <f>SUM(H8:H24)</f>
        <v>3737.3700000000003</v>
      </c>
      <c r="I25" s="37">
        <f>SUM(I8:I24)</f>
        <v>2818.16</v>
      </c>
      <c r="J25" s="35">
        <f aca="true" t="shared" si="0" ref="J25:O25">SUM(J9:J24)</f>
        <v>10917.57</v>
      </c>
      <c r="K25" s="35">
        <f t="shared" si="0"/>
        <v>18607.87</v>
      </c>
      <c r="L25" s="35">
        <f t="shared" si="0"/>
        <v>17542.05</v>
      </c>
      <c r="M25" s="36">
        <f t="shared" si="0"/>
        <v>12263.06</v>
      </c>
      <c r="N25" s="37">
        <f t="shared" si="0"/>
        <v>15391.95</v>
      </c>
      <c r="O25" s="38">
        <f t="shared" si="0"/>
        <v>11542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5" customHeight="1">
      <c r="A26" s="32"/>
      <c r="B26" s="24"/>
      <c r="C26" s="25"/>
      <c r="D26" s="21"/>
      <c r="E26" s="25"/>
      <c r="F26" s="41"/>
      <c r="G26" s="28"/>
      <c r="H26" s="28"/>
      <c r="I26" s="29"/>
      <c r="J26" s="26"/>
      <c r="K26" s="42"/>
      <c r="L26" s="35"/>
      <c r="M26" s="28"/>
      <c r="N26" s="29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2" t="s">
        <v>45</v>
      </c>
      <c r="B27" s="20" t="s">
        <v>128</v>
      </c>
      <c r="C27" s="25"/>
      <c r="D27" s="21"/>
      <c r="E27" s="25"/>
      <c r="F27" s="26"/>
      <c r="G27" s="28"/>
      <c r="H27" s="28"/>
      <c r="I27" s="29"/>
      <c r="J27" s="26"/>
      <c r="K27" s="26"/>
      <c r="L27" s="26"/>
      <c r="M27" s="28"/>
      <c r="N27" s="29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2"/>
      <c r="B28" s="20" t="s">
        <v>129</v>
      </c>
      <c r="C28" s="25"/>
      <c r="D28" s="21"/>
      <c r="E28" s="25"/>
      <c r="F28" s="26"/>
      <c r="G28" s="28"/>
      <c r="H28" s="28"/>
      <c r="I28" s="29"/>
      <c r="J28" s="26"/>
      <c r="K28" s="26"/>
      <c r="L28" s="26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2"/>
      <c r="B29" s="24" t="s">
        <v>46</v>
      </c>
      <c r="C29" s="25">
        <v>1167</v>
      </c>
      <c r="D29" s="25">
        <v>250</v>
      </c>
      <c r="E29" s="25">
        <v>247</v>
      </c>
      <c r="F29" s="26">
        <v>88.39</v>
      </c>
      <c r="G29" s="27">
        <v>359</v>
      </c>
      <c r="H29" s="28">
        <v>200</v>
      </c>
      <c r="I29" s="29">
        <v>129.62</v>
      </c>
      <c r="J29" s="26">
        <v>200</v>
      </c>
      <c r="K29" s="26">
        <v>200</v>
      </c>
      <c r="L29" s="26">
        <v>149.15</v>
      </c>
      <c r="M29" s="28">
        <v>0</v>
      </c>
      <c r="N29" s="29">
        <v>200</v>
      </c>
      <c r="O29" s="30">
        <v>220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2"/>
      <c r="B30" s="24" t="s">
        <v>47</v>
      </c>
      <c r="C30" s="25">
        <v>0</v>
      </c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26">
        <v>0</v>
      </c>
      <c r="K30" s="26">
        <v>0</v>
      </c>
      <c r="L30" s="26">
        <v>0</v>
      </c>
      <c r="M30" s="28">
        <v>0</v>
      </c>
      <c r="N30" s="29">
        <v>0</v>
      </c>
      <c r="O30" s="30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2"/>
      <c r="B31" s="24" t="s">
        <v>48</v>
      </c>
      <c r="C31" s="25">
        <v>0</v>
      </c>
      <c r="D31" s="25">
        <v>0</v>
      </c>
      <c r="E31" s="25">
        <v>0</v>
      </c>
      <c r="F31" s="26">
        <v>0</v>
      </c>
      <c r="G31" s="27">
        <v>0</v>
      </c>
      <c r="H31" s="28">
        <v>0</v>
      </c>
      <c r="I31" s="29">
        <v>0</v>
      </c>
      <c r="J31" s="26">
        <v>0</v>
      </c>
      <c r="K31" s="26">
        <v>0</v>
      </c>
      <c r="L31" s="26">
        <v>0</v>
      </c>
      <c r="M31" s="28">
        <v>0</v>
      </c>
      <c r="N31" s="29">
        <v>0</v>
      </c>
      <c r="O31" s="30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2"/>
      <c r="B32" s="24" t="s">
        <v>49</v>
      </c>
      <c r="C32" s="25">
        <v>0</v>
      </c>
      <c r="D32" s="25">
        <v>0</v>
      </c>
      <c r="E32" s="25">
        <v>0</v>
      </c>
      <c r="F32" s="26">
        <v>0</v>
      </c>
      <c r="G32" s="27">
        <v>0</v>
      </c>
      <c r="H32" s="28">
        <v>0</v>
      </c>
      <c r="I32" s="29">
        <v>0</v>
      </c>
      <c r="J32" s="26">
        <v>0</v>
      </c>
      <c r="K32" s="26">
        <v>0</v>
      </c>
      <c r="L32" s="26">
        <v>392.53</v>
      </c>
      <c r="M32" s="28">
        <v>0</v>
      </c>
      <c r="N32" s="29">
        <v>0</v>
      </c>
      <c r="O32" s="30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2"/>
      <c r="B33" s="24" t="s">
        <v>50</v>
      </c>
      <c r="C33" s="25">
        <v>0</v>
      </c>
      <c r="D33" s="25">
        <v>2750</v>
      </c>
      <c r="E33" s="25">
        <v>2635</v>
      </c>
      <c r="F33" s="26">
        <v>1618.49</v>
      </c>
      <c r="G33" s="27">
        <v>2000</v>
      </c>
      <c r="H33" s="28">
        <v>1200</v>
      </c>
      <c r="I33" s="29">
        <v>1335.13</v>
      </c>
      <c r="J33" s="26">
        <v>1400</v>
      </c>
      <c r="K33" s="26">
        <v>1400</v>
      </c>
      <c r="L33" s="26">
        <v>1279.12</v>
      </c>
      <c r="M33" s="28">
        <v>0</v>
      </c>
      <c r="N33" s="29">
        <v>6000</v>
      </c>
      <c r="O33" s="30">
        <v>6600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2"/>
      <c r="B34" s="24" t="s">
        <v>51</v>
      </c>
      <c r="C34" s="25">
        <v>0</v>
      </c>
      <c r="D34" s="25">
        <v>0</v>
      </c>
      <c r="E34" s="25">
        <v>0</v>
      </c>
      <c r="F34" s="26">
        <v>0</v>
      </c>
      <c r="G34" s="28">
        <v>0</v>
      </c>
      <c r="H34" s="28">
        <v>322.1</v>
      </c>
      <c r="I34" s="29">
        <v>246.62</v>
      </c>
      <c r="J34" s="26">
        <v>250</v>
      </c>
      <c r="K34" s="26">
        <v>250</v>
      </c>
      <c r="L34" s="26">
        <v>0</v>
      </c>
      <c r="M34" s="28">
        <v>0</v>
      </c>
      <c r="N34" s="29">
        <v>800</v>
      </c>
      <c r="O34" s="30">
        <v>760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2"/>
      <c r="B35" s="24" t="s">
        <v>52</v>
      </c>
      <c r="C35" s="25">
        <v>12533</v>
      </c>
      <c r="D35" s="25">
        <v>0</v>
      </c>
      <c r="E35" s="25">
        <v>0</v>
      </c>
      <c r="F35" s="26">
        <v>0</v>
      </c>
      <c r="G35" s="28">
        <v>0</v>
      </c>
      <c r="H35" s="28">
        <v>0</v>
      </c>
      <c r="I35" s="29">
        <v>0</v>
      </c>
      <c r="J35" s="26">
        <v>0</v>
      </c>
      <c r="K35" s="26">
        <v>0</v>
      </c>
      <c r="L35" s="26">
        <v>0</v>
      </c>
      <c r="M35" s="28">
        <v>58583.4</v>
      </c>
      <c r="N35" s="29">
        <v>0</v>
      </c>
      <c r="O35" s="30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2"/>
      <c r="B36" s="20" t="s">
        <v>130</v>
      </c>
      <c r="C36" s="25"/>
      <c r="D36" s="25"/>
      <c r="E36" s="25"/>
      <c r="F36" s="26"/>
      <c r="G36" s="28"/>
      <c r="H36" s="28"/>
      <c r="I36" s="29"/>
      <c r="J36" s="26"/>
      <c r="K36" s="26"/>
      <c r="L36" s="26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2"/>
      <c r="B37" s="24" t="s">
        <v>53</v>
      </c>
      <c r="C37" s="25">
        <v>0</v>
      </c>
      <c r="D37" s="25">
        <v>0</v>
      </c>
      <c r="E37" s="25">
        <v>0</v>
      </c>
      <c r="F37" s="26">
        <v>0</v>
      </c>
      <c r="G37" s="27">
        <v>0</v>
      </c>
      <c r="H37" s="28">
        <v>9100</v>
      </c>
      <c r="I37" s="29">
        <v>9974.54</v>
      </c>
      <c r="J37" s="26">
        <v>16800</v>
      </c>
      <c r="K37" s="26">
        <v>16800</v>
      </c>
      <c r="L37" s="26">
        <v>14800</v>
      </c>
      <c r="M37" s="28">
        <v>0</v>
      </c>
      <c r="N37" s="29">
        <v>29583.4</v>
      </c>
      <c r="O37" s="30">
        <v>11000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2"/>
      <c r="B38" s="24" t="s">
        <v>54</v>
      </c>
      <c r="C38" s="25">
        <f>71083+44000</f>
        <v>115083</v>
      </c>
      <c r="D38" s="25">
        <f>15500+9598</f>
        <v>25098</v>
      </c>
      <c r="E38" s="25">
        <f>11679+7598</f>
        <v>19277</v>
      </c>
      <c r="F38" s="26">
        <v>13903.13</v>
      </c>
      <c r="G38" s="43">
        <v>0</v>
      </c>
      <c r="H38" s="28">
        <v>0</v>
      </c>
      <c r="I38" s="29">
        <v>0</v>
      </c>
      <c r="J38" s="26">
        <v>0</v>
      </c>
      <c r="K38" s="26"/>
      <c r="L38" s="26">
        <v>0</v>
      </c>
      <c r="M38" s="28">
        <v>0</v>
      </c>
      <c r="N38" s="29">
        <v>0</v>
      </c>
      <c r="O38" s="30">
        <f>12000+20800</f>
        <v>32800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2"/>
      <c r="B39" s="20" t="s">
        <v>55</v>
      </c>
      <c r="C39" s="25">
        <v>17974</v>
      </c>
      <c r="D39" s="25">
        <v>2932</v>
      </c>
      <c r="E39" s="25">
        <v>2675</v>
      </c>
      <c r="F39" s="26">
        <v>1360.38</v>
      </c>
      <c r="G39" s="43">
        <v>1993.28</v>
      </c>
      <c r="H39" s="28">
        <v>1796.98</v>
      </c>
      <c r="I39" s="29">
        <v>1710.31</v>
      </c>
      <c r="J39" s="26">
        <v>2533.76</v>
      </c>
      <c r="K39" s="26">
        <v>3033.76</v>
      </c>
      <c r="L39" s="26">
        <v>2454.21</v>
      </c>
      <c r="M39" s="28">
        <v>1763.04</v>
      </c>
      <c r="N39" s="29">
        <v>1763.91</v>
      </c>
      <c r="O39" s="30">
        <v>1836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2"/>
      <c r="B40" s="20" t="s">
        <v>131</v>
      </c>
      <c r="C40" s="25"/>
      <c r="D40" s="25"/>
      <c r="E40" s="25"/>
      <c r="F40" s="26"/>
      <c r="G40" s="43"/>
      <c r="H40" s="28"/>
      <c r="I40" s="29"/>
      <c r="J40" s="26"/>
      <c r="K40" s="26"/>
      <c r="L40" s="26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24" t="s">
        <v>56</v>
      </c>
      <c r="C41" s="25">
        <v>266893</v>
      </c>
      <c r="D41" s="25">
        <v>17287</v>
      </c>
      <c r="E41" s="25">
        <v>22882</v>
      </c>
      <c r="F41" s="26">
        <v>4727.25</v>
      </c>
      <c r="G41" s="43">
        <v>7024.72</v>
      </c>
      <c r="H41" s="28">
        <v>6208.8</v>
      </c>
      <c r="I41" s="29">
        <v>6049.79</v>
      </c>
      <c r="J41" s="26">
        <f>5250+53.85</f>
        <v>5303.85</v>
      </c>
      <c r="K41" s="26">
        <f>3779.13+53.85</f>
        <v>3832.98</v>
      </c>
      <c r="L41" s="26">
        <f>7234.86+31.92</f>
        <v>7266.78</v>
      </c>
      <c r="M41" s="28">
        <v>0</v>
      </c>
      <c r="N41" s="29">
        <f>9463.53+63.84</f>
        <v>9527.37</v>
      </c>
      <c r="O41" s="30">
        <f>8722+142</f>
        <v>8864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2"/>
      <c r="B42" s="24" t="s">
        <v>57</v>
      </c>
      <c r="C42" s="25">
        <v>0</v>
      </c>
      <c r="D42" s="25">
        <v>38561</v>
      </c>
      <c r="E42" s="25">
        <v>38189</v>
      </c>
      <c r="F42" s="26">
        <f>28351.53+29600+8460.55</f>
        <v>66412.08</v>
      </c>
      <c r="G42" s="43">
        <v>52306.61</v>
      </c>
      <c r="H42" s="28">
        <v>55760.55</v>
      </c>
      <c r="I42" s="29">
        <v>45833.34</v>
      </c>
      <c r="J42" s="26">
        <v>33500</v>
      </c>
      <c r="K42" s="26">
        <f>33500+8460.55</f>
        <v>41960.55</v>
      </c>
      <c r="L42" s="26">
        <v>33035.37</v>
      </c>
      <c r="M42" s="28">
        <v>55808.07</v>
      </c>
      <c r="N42" s="29">
        <v>31371</v>
      </c>
      <c r="O42" s="30">
        <v>33500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0" customFormat="1" ht="15" customHeight="1">
      <c r="A43" s="32"/>
      <c r="B43" s="33" t="s">
        <v>58</v>
      </c>
      <c r="C43" s="34">
        <f>SUM(C29:C42)</f>
        <v>413650</v>
      </c>
      <c r="D43" s="34">
        <f>SUM(D29:D42)</f>
        <v>86878</v>
      </c>
      <c r="E43" s="34">
        <f>SUM(E29:E42)</f>
        <v>85905</v>
      </c>
      <c r="F43" s="35">
        <f>SUM(F29:F42)</f>
        <v>88109.72</v>
      </c>
      <c r="G43" s="44">
        <f>SUM(G28:G42)</f>
        <v>63683.61</v>
      </c>
      <c r="H43" s="44">
        <f aca="true" t="shared" si="1" ref="H43:M43">SUM(H29:H42)</f>
        <v>74588.43000000001</v>
      </c>
      <c r="I43" s="45">
        <f t="shared" si="1"/>
        <v>65279.34999999999</v>
      </c>
      <c r="J43" s="35">
        <f t="shared" si="1"/>
        <v>59987.61</v>
      </c>
      <c r="K43" s="35">
        <f t="shared" si="1"/>
        <v>67477.29000000001</v>
      </c>
      <c r="L43" s="35">
        <f t="shared" si="1"/>
        <v>59377.16</v>
      </c>
      <c r="M43" s="36">
        <f t="shared" si="1"/>
        <v>116154.51000000001</v>
      </c>
      <c r="N43" s="45">
        <f>SUM(N28:N42)</f>
        <v>79245.68000000001</v>
      </c>
      <c r="O43" s="38">
        <f>SUM(O29:O42)</f>
        <v>95580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" customHeight="1">
      <c r="A44" s="32"/>
      <c r="B44" s="24"/>
      <c r="C44" s="25"/>
      <c r="D44" s="21"/>
      <c r="E44" s="25"/>
      <c r="F44" s="41"/>
      <c r="G44" s="28"/>
      <c r="H44" s="28"/>
      <c r="I44" s="29"/>
      <c r="J44" s="26"/>
      <c r="K44" s="42"/>
      <c r="L44" s="35"/>
      <c r="M44" s="28"/>
      <c r="N44" s="29"/>
      <c r="O44" s="3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2" t="s">
        <v>59</v>
      </c>
      <c r="B45" s="20" t="s">
        <v>132</v>
      </c>
      <c r="C45" s="34">
        <v>4069</v>
      </c>
      <c r="D45" s="34">
        <v>728</v>
      </c>
      <c r="E45" s="34">
        <v>728</v>
      </c>
      <c r="F45" s="35">
        <v>511.7</v>
      </c>
      <c r="G45" s="36">
        <v>937</v>
      </c>
      <c r="H45" s="36">
        <f>1206+209</f>
        <v>1415</v>
      </c>
      <c r="I45" s="37">
        <v>807.46</v>
      </c>
      <c r="J45" s="35">
        <v>1149.7</v>
      </c>
      <c r="K45" s="35">
        <v>1149.7</v>
      </c>
      <c r="L45" s="35">
        <v>1077.17</v>
      </c>
      <c r="M45" s="36">
        <v>1693</v>
      </c>
      <c r="N45" s="37">
        <f>905+229</f>
        <v>1134</v>
      </c>
      <c r="O45" s="38">
        <v>1693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32" t="s">
        <v>60</v>
      </c>
      <c r="B46" s="20" t="s">
        <v>133</v>
      </c>
      <c r="C46" s="25"/>
      <c r="D46" s="21"/>
      <c r="E46" s="25"/>
      <c r="F46" s="26"/>
      <c r="G46" s="28"/>
      <c r="H46" s="28"/>
      <c r="I46" s="29"/>
      <c r="J46" s="26"/>
      <c r="K46" s="26"/>
      <c r="L46" s="26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2"/>
      <c r="B47" s="24" t="s">
        <v>61</v>
      </c>
      <c r="C47" s="25">
        <v>327319</v>
      </c>
      <c r="D47" s="25">
        <v>45655</v>
      </c>
      <c r="E47" s="25">
        <v>27990</v>
      </c>
      <c r="F47" s="26">
        <v>24854.62</v>
      </c>
      <c r="G47" s="43">
        <v>40935.38</v>
      </c>
      <c r="H47" s="28">
        <v>28927.9</v>
      </c>
      <c r="I47" s="29">
        <v>25972.91</v>
      </c>
      <c r="J47" s="26">
        <v>37414</v>
      </c>
      <c r="K47" s="26">
        <v>20153</v>
      </c>
      <c r="L47" s="26">
        <v>24955.18</v>
      </c>
      <c r="M47" s="28">
        <v>89317.82</v>
      </c>
      <c r="N47" s="29">
        <v>46101.49</v>
      </c>
      <c r="O47" s="30">
        <v>60429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2"/>
      <c r="B48" s="24" t="s">
        <v>62</v>
      </c>
      <c r="C48" s="25">
        <v>68178</v>
      </c>
      <c r="D48" s="25">
        <v>15014</v>
      </c>
      <c r="E48" s="25">
        <v>8600</v>
      </c>
      <c r="F48" s="26">
        <v>6165</v>
      </c>
      <c r="G48" s="43">
        <v>24955</v>
      </c>
      <c r="H48" s="28">
        <v>24596.13</v>
      </c>
      <c r="I48" s="29">
        <v>19862.88</v>
      </c>
      <c r="J48" s="26">
        <v>24920.29</v>
      </c>
      <c r="K48" s="26">
        <v>24855.29</v>
      </c>
      <c r="L48" s="26">
        <v>23228.49</v>
      </c>
      <c r="M48" s="28">
        <v>0</v>
      </c>
      <c r="N48" s="29">
        <v>25737.82</v>
      </c>
      <c r="O48" s="30">
        <v>35546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2"/>
      <c r="B49" s="24" t="s">
        <v>63</v>
      </c>
      <c r="C49" s="25">
        <v>15005</v>
      </c>
      <c r="D49" s="25">
        <v>2230</v>
      </c>
      <c r="E49" s="25">
        <v>1530</v>
      </c>
      <c r="F49" s="26">
        <v>1948.4</v>
      </c>
      <c r="G49" s="43">
        <v>2270</v>
      </c>
      <c r="H49" s="28">
        <v>1494.05</v>
      </c>
      <c r="I49" s="29">
        <v>1473.87</v>
      </c>
      <c r="J49" s="26">
        <v>1400</v>
      </c>
      <c r="K49" s="26">
        <v>1400</v>
      </c>
      <c r="L49" s="26">
        <v>1400</v>
      </c>
      <c r="M49" s="28">
        <v>0</v>
      </c>
      <c r="N49" s="29">
        <v>2850</v>
      </c>
      <c r="O49" s="30">
        <v>3905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2"/>
      <c r="B50" s="24" t="s">
        <v>64</v>
      </c>
      <c r="C50" s="25">
        <v>191185</v>
      </c>
      <c r="D50" s="25">
        <v>13335</v>
      </c>
      <c r="E50" s="25">
        <v>9200</v>
      </c>
      <c r="F50" s="26">
        <v>8279.64</v>
      </c>
      <c r="G50" s="43">
        <v>11565</v>
      </c>
      <c r="H50" s="28">
        <v>6300</v>
      </c>
      <c r="I50" s="29">
        <v>7347.26</v>
      </c>
      <c r="J50" s="26">
        <v>9500</v>
      </c>
      <c r="K50" s="26">
        <v>10500</v>
      </c>
      <c r="L50" s="26">
        <v>9639</v>
      </c>
      <c r="M50" s="28">
        <v>0</v>
      </c>
      <c r="N50" s="29">
        <v>14675.51</v>
      </c>
      <c r="O50" s="30">
        <v>21351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40" customFormat="1" ht="15" customHeight="1">
      <c r="A51" s="46"/>
      <c r="B51" s="33" t="s">
        <v>65</v>
      </c>
      <c r="C51" s="34">
        <f aca="true" t="shared" si="2" ref="C51:K51">SUM(C47:C50)</f>
        <v>601687</v>
      </c>
      <c r="D51" s="34">
        <f t="shared" si="2"/>
        <v>76234</v>
      </c>
      <c r="E51" s="34">
        <f t="shared" si="2"/>
        <v>47320</v>
      </c>
      <c r="F51" s="35">
        <f>SUM(F47:F50)</f>
        <v>41247.659999999996</v>
      </c>
      <c r="G51" s="36">
        <f t="shared" si="2"/>
        <v>79725.38</v>
      </c>
      <c r="H51" s="36">
        <f t="shared" si="2"/>
        <v>61318.08</v>
      </c>
      <c r="I51" s="37">
        <f>SUM(I47:I50)</f>
        <v>54656.920000000006</v>
      </c>
      <c r="J51" s="35">
        <f t="shared" si="2"/>
        <v>73234.29000000001</v>
      </c>
      <c r="K51" s="35">
        <f t="shared" si="2"/>
        <v>56908.29</v>
      </c>
      <c r="L51" s="35">
        <f>SUM(L47:L50)</f>
        <v>59222.67</v>
      </c>
      <c r="M51" s="36">
        <v>89317.82</v>
      </c>
      <c r="N51" s="37">
        <f>SUM(N47:N50)</f>
        <v>89364.81999999999</v>
      </c>
      <c r="O51" s="38">
        <f>SUM(O47:O50)</f>
        <v>121231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ht="15" customHeight="1">
      <c r="A52" s="32"/>
      <c r="B52" s="24"/>
      <c r="C52" s="25"/>
      <c r="D52" s="21"/>
      <c r="E52" s="25"/>
      <c r="F52" s="41"/>
      <c r="G52" s="28"/>
      <c r="H52" s="28"/>
      <c r="I52" s="29"/>
      <c r="J52" s="26"/>
      <c r="K52" s="47"/>
      <c r="L52" s="26"/>
      <c r="M52" s="28"/>
      <c r="N52" s="29"/>
      <c r="O52" s="3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5" customHeight="1">
      <c r="A53" s="32" t="s">
        <v>66</v>
      </c>
      <c r="B53" s="20" t="s">
        <v>134</v>
      </c>
      <c r="C53" s="25"/>
      <c r="D53" s="21"/>
      <c r="E53" s="25"/>
      <c r="F53" s="26"/>
      <c r="G53" s="28"/>
      <c r="H53" s="28"/>
      <c r="I53" s="29"/>
      <c r="J53" s="26"/>
      <c r="K53" s="26"/>
      <c r="L53" s="26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2"/>
      <c r="B54" s="24" t="s">
        <v>67</v>
      </c>
      <c r="C54" s="25">
        <v>271958</v>
      </c>
      <c r="D54" s="25">
        <v>27530</v>
      </c>
      <c r="E54" s="25">
        <v>17402</v>
      </c>
      <c r="F54" s="26">
        <v>13167.78</v>
      </c>
      <c r="G54" s="43">
        <v>49368.3</v>
      </c>
      <c r="H54" s="28">
        <v>38917.3</v>
      </c>
      <c r="I54" s="29">
        <v>49827.7</v>
      </c>
      <c r="J54" s="26">
        <v>66788.3</v>
      </c>
      <c r="K54" s="26">
        <f>7658.3+1000</f>
        <v>8658.3</v>
      </c>
      <c r="L54" s="26">
        <f>31981.75+302</f>
        <v>32283.75</v>
      </c>
      <c r="M54" s="28">
        <v>47654.25</v>
      </c>
      <c r="N54" s="29">
        <f>56274+500</f>
        <v>56774</v>
      </c>
      <c r="O54" s="30">
        <f>65460+8501</f>
        <v>73961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2"/>
      <c r="B55" s="24" t="s">
        <v>68</v>
      </c>
      <c r="C55" s="25">
        <v>1586</v>
      </c>
      <c r="D55" s="25">
        <v>346</v>
      </c>
      <c r="E55" s="25">
        <v>346</v>
      </c>
      <c r="F55" s="26">
        <v>131.75</v>
      </c>
      <c r="G55" s="43">
        <v>349.5</v>
      </c>
      <c r="H55" s="28">
        <v>70.93</v>
      </c>
      <c r="I55" s="29">
        <v>70.93</v>
      </c>
      <c r="J55" s="26">
        <v>173.5</v>
      </c>
      <c r="K55" s="26">
        <v>173.5</v>
      </c>
      <c r="L55" s="26">
        <v>173.5</v>
      </c>
      <c r="M55" s="28">
        <v>0</v>
      </c>
      <c r="N55" s="29">
        <v>80.85</v>
      </c>
      <c r="O55" s="30">
        <v>384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s="40" customFormat="1" ht="15" customHeight="1">
      <c r="A56" s="32"/>
      <c r="B56" s="33" t="s">
        <v>69</v>
      </c>
      <c r="C56" s="34">
        <f aca="true" t="shared" si="3" ref="C56:K56">SUM(C54:C55)</f>
        <v>273544</v>
      </c>
      <c r="D56" s="34">
        <f t="shared" si="3"/>
        <v>27876</v>
      </c>
      <c r="E56" s="34">
        <f t="shared" si="3"/>
        <v>17748</v>
      </c>
      <c r="F56" s="35">
        <f>SUM(F54:F55)</f>
        <v>13299.53</v>
      </c>
      <c r="G56" s="44">
        <f t="shared" si="3"/>
        <v>49717.8</v>
      </c>
      <c r="H56" s="44">
        <f t="shared" si="3"/>
        <v>38988.23</v>
      </c>
      <c r="I56" s="45">
        <f>SUM(I54:I55)</f>
        <v>49898.63</v>
      </c>
      <c r="J56" s="35">
        <f t="shared" si="3"/>
        <v>66961.8</v>
      </c>
      <c r="K56" s="35">
        <f t="shared" si="3"/>
        <v>8831.8</v>
      </c>
      <c r="L56" s="35">
        <f>SUM(L54:L55)</f>
        <v>32457.25</v>
      </c>
      <c r="M56" s="44">
        <v>47654.25</v>
      </c>
      <c r="N56" s="45">
        <f>SUM(N54:N55)</f>
        <v>56854.85</v>
      </c>
      <c r="O56" s="48">
        <f>SUM(O54:O55)</f>
        <v>74345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57" spans="1:34" ht="15" customHeight="1">
      <c r="A57" s="32"/>
      <c r="B57" s="20"/>
      <c r="C57" s="25"/>
      <c r="D57" s="21"/>
      <c r="E57" s="25"/>
      <c r="F57" s="41"/>
      <c r="G57" s="28"/>
      <c r="H57" s="28"/>
      <c r="I57" s="29"/>
      <c r="J57" s="26"/>
      <c r="K57" s="49"/>
      <c r="L57" s="26"/>
      <c r="M57" s="28"/>
      <c r="N57" s="29"/>
      <c r="O57" s="3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5" customHeight="1">
      <c r="A58" s="32" t="s">
        <v>70</v>
      </c>
      <c r="B58" s="20" t="s">
        <v>135</v>
      </c>
      <c r="C58" s="25"/>
      <c r="D58" s="21"/>
      <c r="E58" s="25"/>
      <c r="F58" s="26"/>
      <c r="G58" s="28"/>
      <c r="H58" s="28"/>
      <c r="I58" s="29"/>
      <c r="J58" s="26"/>
      <c r="K58" s="26"/>
      <c r="L58" s="26"/>
      <c r="M58" s="28"/>
      <c r="N58" s="29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2"/>
      <c r="B59" s="24" t="s">
        <v>71</v>
      </c>
      <c r="C59" s="25">
        <v>6123</v>
      </c>
      <c r="D59" s="25">
        <v>1040</v>
      </c>
      <c r="E59" s="25">
        <v>900</v>
      </c>
      <c r="F59" s="26">
        <v>830.88</v>
      </c>
      <c r="G59" s="43">
        <v>808.15</v>
      </c>
      <c r="H59" s="28">
        <v>575.23</v>
      </c>
      <c r="I59" s="29">
        <v>773</v>
      </c>
      <c r="J59" s="26">
        <v>905</v>
      </c>
      <c r="K59" s="26">
        <v>905</v>
      </c>
      <c r="L59" s="26">
        <v>800.77</v>
      </c>
      <c r="M59" s="28">
        <v>0</v>
      </c>
      <c r="N59" s="29">
        <v>1160.54</v>
      </c>
      <c r="O59" s="30">
        <v>2063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2"/>
      <c r="B60" s="24" t="s">
        <v>72</v>
      </c>
      <c r="C60" s="25">
        <v>17871</v>
      </c>
      <c r="D60" s="25">
        <v>841</v>
      </c>
      <c r="E60" s="25">
        <v>700</v>
      </c>
      <c r="F60" s="26">
        <v>650.48</v>
      </c>
      <c r="G60" s="43">
        <v>970.35</v>
      </c>
      <c r="H60" s="28">
        <v>603.67</v>
      </c>
      <c r="I60" s="29">
        <v>402.15</v>
      </c>
      <c r="J60" s="50">
        <v>520</v>
      </c>
      <c r="K60" s="50">
        <v>820</v>
      </c>
      <c r="L60" s="26">
        <v>651.37</v>
      </c>
      <c r="M60" s="28">
        <v>2081.5</v>
      </c>
      <c r="N60" s="29">
        <v>995.92</v>
      </c>
      <c r="O60" s="30">
        <v>21019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2"/>
      <c r="B61" s="24" t="s">
        <v>73</v>
      </c>
      <c r="C61" s="25">
        <v>156</v>
      </c>
      <c r="D61" s="25">
        <v>34</v>
      </c>
      <c r="E61" s="25">
        <v>30</v>
      </c>
      <c r="F61" s="26">
        <v>22.38</v>
      </c>
      <c r="G61" s="43">
        <v>35.7</v>
      </c>
      <c r="H61" s="28">
        <v>33.24</v>
      </c>
      <c r="I61" s="29">
        <v>18.26</v>
      </c>
      <c r="J61" s="26">
        <v>0</v>
      </c>
      <c r="K61" s="26">
        <v>0</v>
      </c>
      <c r="L61" s="26">
        <v>0</v>
      </c>
      <c r="M61" s="28">
        <v>0</v>
      </c>
      <c r="N61" s="29">
        <v>0</v>
      </c>
      <c r="O61" s="30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40" customFormat="1" ht="15" customHeight="1">
      <c r="A62" s="32"/>
      <c r="B62" s="33" t="s">
        <v>74</v>
      </c>
      <c r="C62" s="34">
        <f aca="true" t="shared" si="4" ref="C62:M62">SUM(C59:C61)</f>
        <v>24150</v>
      </c>
      <c r="D62" s="34">
        <f t="shared" si="4"/>
        <v>1915</v>
      </c>
      <c r="E62" s="34">
        <f t="shared" si="4"/>
        <v>1630</v>
      </c>
      <c r="F62" s="35">
        <f>SUM(F59:F61)</f>
        <v>1503.7400000000002</v>
      </c>
      <c r="G62" s="36">
        <f t="shared" si="4"/>
        <v>1814.2</v>
      </c>
      <c r="H62" s="36">
        <f t="shared" si="4"/>
        <v>1212.14</v>
      </c>
      <c r="I62" s="37">
        <f>SUM(I59:I61)</f>
        <v>1193.41</v>
      </c>
      <c r="J62" s="35">
        <f t="shared" si="4"/>
        <v>1425</v>
      </c>
      <c r="K62" s="35">
        <f t="shared" si="4"/>
        <v>1725</v>
      </c>
      <c r="L62" s="35">
        <f>SUM(L59:L61)</f>
        <v>1452.1399999999999</v>
      </c>
      <c r="M62" s="36">
        <f t="shared" si="4"/>
        <v>2081.5</v>
      </c>
      <c r="N62" s="37">
        <f>SUM(N59:N61)</f>
        <v>2156.46</v>
      </c>
      <c r="O62" s="38">
        <f>SUM(O59:O61)</f>
        <v>23082</v>
      </c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</row>
    <row r="63" spans="1:34" ht="15" customHeight="1">
      <c r="A63" s="32"/>
      <c r="B63" s="20"/>
      <c r="C63" s="25"/>
      <c r="D63" s="21"/>
      <c r="E63" s="25"/>
      <c r="F63" s="41"/>
      <c r="G63" s="28"/>
      <c r="H63" s="28"/>
      <c r="I63" s="29"/>
      <c r="J63" s="26"/>
      <c r="K63" s="42"/>
      <c r="L63" s="26"/>
      <c r="M63" s="28"/>
      <c r="N63" s="29"/>
      <c r="O63" s="3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5" customHeight="1">
      <c r="A64" s="32" t="s">
        <v>75</v>
      </c>
      <c r="B64" s="20" t="s">
        <v>136</v>
      </c>
      <c r="C64" s="25"/>
      <c r="D64" s="21"/>
      <c r="E64" s="25"/>
      <c r="F64" s="26"/>
      <c r="G64" s="28"/>
      <c r="H64" s="28"/>
      <c r="I64" s="29"/>
      <c r="J64" s="26"/>
      <c r="K64" s="26"/>
      <c r="L64" s="26"/>
      <c r="M64" s="28"/>
      <c r="N64" s="29"/>
      <c r="O64" s="30"/>
      <c r="P64" s="3"/>
      <c r="Q64" s="3"/>
      <c r="R64" s="3" t="s">
        <v>76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2"/>
      <c r="B65" s="24" t="s">
        <v>77</v>
      </c>
      <c r="C65" s="25">
        <v>0</v>
      </c>
      <c r="D65" s="25">
        <v>0</v>
      </c>
      <c r="E65" s="25">
        <v>0</v>
      </c>
      <c r="F65" s="26">
        <v>0</v>
      </c>
      <c r="G65" s="28">
        <v>0</v>
      </c>
      <c r="H65" s="28">
        <v>0</v>
      </c>
      <c r="I65" s="29">
        <v>0</v>
      </c>
      <c r="J65" s="26">
        <v>0</v>
      </c>
      <c r="K65" s="26">
        <v>0</v>
      </c>
      <c r="L65" s="26">
        <v>0</v>
      </c>
      <c r="M65" s="28">
        <v>0</v>
      </c>
      <c r="N65" s="29">
        <v>0</v>
      </c>
      <c r="O65" s="30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2"/>
      <c r="B66" s="24" t="s">
        <v>78</v>
      </c>
      <c r="C66" s="25">
        <v>3254</v>
      </c>
      <c r="D66" s="25">
        <v>100</v>
      </c>
      <c r="E66" s="25">
        <v>70</v>
      </c>
      <c r="F66" s="26">
        <v>100</v>
      </c>
      <c r="G66" s="43">
        <v>100</v>
      </c>
      <c r="H66" s="28">
        <v>100</v>
      </c>
      <c r="I66" s="29">
        <v>100</v>
      </c>
      <c r="J66" s="26">
        <v>100</v>
      </c>
      <c r="K66" s="26">
        <v>88.82</v>
      </c>
      <c r="L66" s="26">
        <v>75.71</v>
      </c>
      <c r="M66" s="28">
        <v>1500</v>
      </c>
      <c r="N66" s="29">
        <v>1456.96</v>
      </c>
      <c r="O66" s="30">
        <v>100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2"/>
      <c r="B67" s="24" t="s">
        <v>79</v>
      </c>
      <c r="C67" s="25">
        <v>116098</v>
      </c>
      <c r="D67" s="25">
        <v>18100</v>
      </c>
      <c r="E67" s="25">
        <v>11999</v>
      </c>
      <c r="F67" s="26">
        <v>7754.89</v>
      </c>
      <c r="G67" s="43">
        <v>40113.67</v>
      </c>
      <c r="H67" s="28">
        <v>7328.24</v>
      </c>
      <c r="I67" s="29">
        <v>5504.96</v>
      </c>
      <c r="J67" s="26">
        <v>46783.3</v>
      </c>
      <c r="K67" s="26">
        <f>13986.16+1215.3+74</f>
        <v>15275.46</v>
      </c>
      <c r="L67" s="26">
        <f>12148.37+1168.06+74</f>
        <v>13390.43</v>
      </c>
      <c r="M67" s="28">
        <v>59473</v>
      </c>
      <c r="N67" s="29">
        <f>31674.96+6812.63+3000.01</f>
        <v>41487.6</v>
      </c>
      <c r="O67" s="30">
        <v>179026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2"/>
      <c r="B68" s="24" t="s">
        <v>80</v>
      </c>
      <c r="C68" s="25">
        <v>10960</v>
      </c>
      <c r="D68" s="25">
        <v>379</v>
      </c>
      <c r="E68" s="25">
        <v>219</v>
      </c>
      <c r="F68" s="26">
        <v>200</v>
      </c>
      <c r="G68" s="43">
        <v>381.28</v>
      </c>
      <c r="H68" s="28">
        <v>67.75</v>
      </c>
      <c r="I68" s="29">
        <v>0</v>
      </c>
      <c r="J68" s="26">
        <v>188.08</v>
      </c>
      <c r="K68" s="26">
        <v>78.08</v>
      </c>
      <c r="L68" s="26">
        <v>15.41</v>
      </c>
      <c r="M68" s="28">
        <v>200.01</v>
      </c>
      <c r="N68" s="29">
        <v>47.11</v>
      </c>
      <c r="O68" s="30">
        <v>120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2"/>
      <c r="B69" s="24" t="s">
        <v>81</v>
      </c>
      <c r="C69" s="25">
        <v>0</v>
      </c>
      <c r="D69" s="25">
        <v>0</v>
      </c>
      <c r="E69" s="25">
        <v>0</v>
      </c>
      <c r="F69" s="26">
        <v>0</v>
      </c>
      <c r="G69" s="43">
        <v>0</v>
      </c>
      <c r="H69" s="28">
        <v>20</v>
      </c>
      <c r="I69" s="29">
        <v>0</v>
      </c>
      <c r="J69" s="26">
        <v>0</v>
      </c>
      <c r="K69" s="26">
        <v>0</v>
      </c>
      <c r="L69" s="26">
        <v>0</v>
      </c>
      <c r="M69" s="28">
        <v>0</v>
      </c>
      <c r="N69" s="29">
        <v>0</v>
      </c>
      <c r="O69" s="30"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2"/>
      <c r="B70" s="24" t="s">
        <v>82</v>
      </c>
      <c r="C70" s="25">
        <v>0</v>
      </c>
      <c r="D70" s="25">
        <v>0</v>
      </c>
      <c r="E70" s="25">
        <v>0</v>
      </c>
      <c r="F70" s="26">
        <v>0</v>
      </c>
      <c r="G70" s="43">
        <v>0</v>
      </c>
      <c r="H70" s="28">
        <v>0</v>
      </c>
      <c r="I70" s="29">
        <v>0</v>
      </c>
      <c r="J70" s="26">
        <v>0</v>
      </c>
      <c r="K70" s="26"/>
      <c r="L70" s="26">
        <v>0</v>
      </c>
      <c r="M70" s="28">
        <v>0</v>
      </c>
      <c r="N70" s="29">
        <v>0</v>
      </c>
      <c r="O70" s="30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s="40" customFormat="1" ht="15" customHeight="1">
      <c r="A71" s="32"/>
      <c r="B71" s="33" t="s">
        <v>83</v>
      </c>
      <c r="C71" s="34">
        <f aca="true" t="shared" si="5" ref="C71:M71">SUM(C65:C70)</f>
        <v>130312</v>
      </c>
      <c r="D71" s="34">
        <f t="shared" si="5"/>
        <v>18579</v>
      </c>
      <c r="E71" s="34">
        <f t="shared" si="5"/>
        <v>12288</v>
      </c>
      <c r="F71" s="35">
        <f>SUM(F65:F70)</f>
        <v>8054.89</v>
      </c>
      <c r="G71" s="36">
        <f t="shared" si="5"/>
        <v>40594.95</v>
      </c>
      <c r="H71" s="36">
        <f t="shared" si="5"/>
        <v>7515.99</v>
      </c>
      <c r="I71" s="37">
        <f>SUM(I65:I70)</f>
        <v>5604.96</v>
      </c>
      <c r="J71" s="35">
        <f t="shared" si="5"/>
        <v>47071.380000000005</v>
      </c>
      <c r="K71" s="35">
        <f t="shared" si="5"/>
        <v>15442.359999999999</v>
      </c>
      <c r="L71" s="35">
        <f>SUM(L65:L70)</f>
        <v>13481.55</v>
      </c>
      <c r="M71" s="36">
        <f t="shared" si="5"/>
        <v>61173.01</v>
      </c>
      <c r="N71" s="37">
        <f>SUM(N65:N70)</f>
        <v>42991.67</v>
      </c>
      <c r="O71" s="48">
        <f>SUM(O65:O70)</f>
        <v>179246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ht="15" customHeight="1">
      <c r="A72" s="32"/>
      <c r="B72" s="20"/>
      <c r="C72" s="25"/>
      <c r="D72" s="21"/>
      <c r="E72" s="25"/>
      <c r="F72" s="41"/>
      <c r="G72" s="28"/>
      <c r="H72" s="28"/>
      <c r="I72" s="29"/>
      <c r="J72" s="26"/>
      <c r="K72" s="42"/>
      <c r="L72" s="51"/>
      <c r="M72" s="28"/>
      <c r="N72" s="29"/>
      <c r="O72" s="30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5" customHeight="1">
      <c r="A73" s="32" t="s">
        <v>84</v>
      </c>
      <c r="B73" s="20" t="s">
        <v>137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48">
        <v>2595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2"/>
      <c r="B74" s="20"/>
      <c r="C74" s="25"/>
      <c r="D74" s="21"/>
      <c r="E74" s="25"/>
      <c r="F74" s="41"/>
      <c r="G74" s="28"/>
      <c r="H74" s="28"/>
      <c r="I74" s="29"/>
      <c r="J74" s="26"/>
      <c r="K74" s="26"/>
      <c r="L74" s="26"/>
      <c r="M74" s="28"/>
      <c r="N74" s="29"/>
      <c r="O74" s="3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52" t="s">
        <v>85</v>
      </c>
      <c r="B75" s="20" t="s">
        <v>138</v>
      </c>
      <c r="C75" s="25"/>
      <c r="D75" s="21"/>
      <c r="E75" s="25"/>
      <c r="F75" s="26"/>
      <c r="G75" s="28"/>
      <c r="H75" s="28"/>
      <c r="I75" s="29"/>
      <c r="J75" s="26"/>
      <c r="K75" s="26"/>
      <c r="L75" s="26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32"/>
      <c r="B76" s="24" t="s">
        <v>86</v>
      </c>
      <c r="C76" s="25">
        <v>0</v>
      </c>
      <c r="D76" s="25">
        <v>0</v>
      </c>
      <c r="E76" s="25">
        <v>0</v>
      </c>
      <c r="F76" s="26">
        <v>0</v>
      </c>
      <c r="G76" s="43">
        <v>20</v>
      </c>
      <c r="H76" s="28">
        <v>0</v>
      </c>
      <c r="I76" s="29">
        <v>0</v>
      </c>
      <c r="J76" s="26">
        <v>0</v>
      </c>
      <c r="K76" s="26">
        <v>0</v>
      </c>
      <c r="L76" s="26">
        <v>425</v>
      </c>
      <c r="M76" s="28">
        <v>3868.25</v>
      </c>
      <c r="N76" s="29">
        <v>1504</v>
      </c>
      <c r="O76" s="30">
        <v>0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2"/>
      <c r="B77" s="24" t="s">
        <v>87</v>
      </c>
      <c r="C77" s="25">
        <v>0</v>
      </c>
      <c r="D77" s="25">
        <v>0</v>
      </c>
      <c r="E77" s="25">
        <v>0</v>
      </c>
      <c r="F77" s="26">
        <v>0</v>
      </c>
      <c r="G77" s="43">
        <v>0</v>
      </c>
      <c r="H77" s="28">
        <v>0</v>
      </c>
      <c r="I77" s="29">
        <v>0</v>
      </c>
      <c r="J77" s="26">
        <v>0</v>
      </c>
      <c r="K77" s="26">
        <v>0</v>
      </c>
      <c r="L77" s="26">
        <v>0</v>
      </c>
      <c r="M77" s="28">
        <v>0</v>
      </c>
      <c r="N77" s="29">
        <v>0</v>
      </c>
      <c r="O77" s="30">
        <v>0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s="40" customFormat="1" ht="15" customHeight="1">
      <c r="A78" s="32"/>
      <c r="B78" s="33" t="s">
        <v>88</v>
      </c>
      <c r="C78" s="34">
        <f>SUM(C76:C77)</f>
        <v>0</v>
      </c>
      <c r="D78" s="34">
        <f>SUM(D76:D77)</f>
        <v>0</v>
      </c>
      <c r="E78" s="34">
        <v>0</v>
      </c>
      <c r="F78" s="35">
        <f>SUM(F76:F77)</f>
        <v>0</v>
      </c>
      <c r="G78" s="36">
        <v>20</v>
      </c>
      <c r="H78" s="36">
        <v>0</v>
      </c>
      <c r="I78" s="37">
        <f>SUM(I76:I77)</f>
        <v>0</v>
      </c>
      <c r="J78" s="35">
        <f>SUM(J76:J77)</f>
        <v>0</v>
      </c>
      <c r="K78" s="35">
        <f>SUM(K76:K77)</f>
        <v>0</v>
      </c>
      <c r="L78" s="35">
        <v>425</v>
      </c>
      <c r="M78" s="36">
        <v>3868.25</v>
      </c>
      <c r="N78" s="37">
        <f>SUM(N76:N77)</f>
        <v>1504</v>
      </c>
      <c r="O78" s="38">
        <f>SUM(O76:O77)</f>
        <v>0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</row>
    <row r="79" spans="1:34" ht="15" customHeight="1">
      <c r="A79" s="32"/>
      <c r="B79" s="20"/>
      <c r="C79" s="25"/>
      <c r="D79" s="21"/>
      <c r="E79" s="25"/>
      <c r="F79" s="41"/>
      <c r="G79" s="28"/>
      <c r="H79" s="28"/>
      <c r="I79" s="29"/>
      <c r="J79" s="26"/>
      <c r="K79" s="42"/>
      <c r="L79" s="26"/>
      <c r="M79" s="28"/>
      <c r="N79" s="29"/>
      <c r="O79" s="3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5" customHeight="1">
      <c r="A80" s="32" t="s">
        <v>89</v>
      </c>
      <c r="B80" s="20" t="s">
        <v>139</v>
      </c>
      <c r="C80" s="25"/>
      <c r="D80" s="21"/>
      <c r="E80" s="25"/>
      <c r="F80" s="26"/>
      <c r="G80" s="28"/>
      <c r="H80" s="28"/>
      <c r="I80" s="29"/>
      <c r="J80" s="26"/>
      <c r="K80" s="26"/>
      <c r="L80" s="26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2"/>
      <c r="B81" s="24" t="s">
        <v>90</v>
      </c>
      <c r="C81" s="25">
        <v>1263</v>
      </c>
      <c r="D81" s="25">
        <v>221</v>
      </c>
      <c r="E81" s="25">
        <v>221</v>
      </c>
      <c r="F81" s="26">
        <v>137.25</v>
      </c>
      <c r="G81" s="43">
        <v>288.75</v>
      </c>
      <c r="H81" s="28">
        <v>178</v>
      </c>
      <c r="I81" s="29">
        <v>167.29</v>
      </c>
      <c r="J81" s="26">
        <v>180</v>
      </c>
      <c r="K81" s="26">
        <v>180</v>
      </c>
      <c r="L81" s="26">
        <v>121.74</v>
      </c>
      <c r="M81" s="28">
        <v>0</v>
      </c>
      <c r="N81" s="29">
        <v>21.05</v>
      </c>
      <c r="O81" s="30">
        <v>103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2"/>
      <c r="B82" s="24" t="s">
        <v>91</v>
      </c>
      <c r="C82" s="25">
        <v>16268</v>
      </c>
      <c r="D82" s="25">
        <v>500</v>
      </c>
      <c r="E82" s="25">
        <v>150</v>
      </c>
      <c r="F82" s="26">
        <v>75.09</v>
      </c>
      <c r="G82" s="43">
        <v>500</v>
      </c>
      <c r="H82" s="28">
        <v>385.75</v>
      </c>
      <c r="I82" s="29">
        <v>373.76</v>
      </c>
      <c r="J82" s="26">
        <v>385.24</v>
      </c>
      <c r="K82" s="26">
        <v>1018.24</v>
      </c>
      <c r="L82" s="26">
        <v>957.71</v>
      </c>
      <c r="M82" s="28">
        <v>743</v>
      </c>
      <c r="N82" s="29">
        <v>743</v>
      </c>
      <c r="O82" s="30">
        <v>1600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2"/>
      <c r="B83" s="24" t="s">
        <v>92</v>
      </c>
      <c r="C83" s="25">
        <v>5797</v>
      </c>
      <c r="D83" s="25">
        <v>350</v>
      </c>
      <c r="E83" s="25">
        <v>176</v>
      </c>
      <c r="F83" s="26">
        <v>40.15</v>
      </c>
      <c r="G83" s="43">
        <v>260</v>
      </c>
      <c r="H83" s="28">
        <v>85</v>
      </c>
      <c r="I83" s="29">
        <v>70.34</v>
      </c>
      <c r="J83" s="26">
        <v>290</v>
      </c>
      <c r="K83" s="26">
        <v>262</v>
      </c>
      <c r="L83" s="26">
        <v>94.63</v>
      </c>
      <c r="M83" s="28">
        <v>2377</v>
      </c>
      <c r="N83" s="29">
        <v>243.21</v>
      </c>
      <c r="O83" s="30">
        <v>294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2"/>
      <c r="B84" s="24" t="s">
        <v>93</v>
      </c>
      <c r="C84" s="25">
        <v>7083</v>
      </c>
      <c r="D84" s="25">
        <v>1395</v>
      </c>
      <c r="E84" s="25">
        <v>1435</v>
      </c>
      <c r="F84" s="26">
        <v>1348</v>
      </c>
      <c r="G84" s="43">
        <v>1415</v>
      </c>
      <c r="H84" s="28">
        <v>1404.71</v>
      </c>
      <c r="I84" s="29">
        <v>1377</v>
      </c>
      <c r="J84" s="26">
        <v>1121</v>
      </c>
      <c r="K84" s="26">
        <v>2372</v>
      </c>
      <c r="L84" s="26">
        <v>2372</v>
      </c>
      <c r="M84" s="28">
        <v>0</v>
      </c>
      <c r="N84" s="29">
        <v>2377</v>
      </c>
      <c r="O84" s="30">
        <v>2804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2"/>
      <c r="B85" s="24" t="s">
        <v>140</v>
      </c>
      <c r="C85" s="25"/>
      <c r="D85" s="25"/>
      <c r="E85" s="25"/>
      <c r="F85" s="26"/>
      <c r="G85" s="43"/>
      <c r="H85" s="28"/>
      <c r="I85" s="29"/>
      <c r="J85" s="26"/>
      <c r="K85" s="26"/>
      <c r="L85" s="26"/>
      <c r="M85" s="28"/>
      <c r="N85" s="29"/>
      <c r="O85" s="3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2"/>
      <c r="B86" s="24" t="s">
        <v>94</v>
      </c>
      <c r="C86" s="25">
        <v>4878</v>
      </c>
      <c r="D86" s="25">
        <v>204</v>
      </c>
      <c r="E86" s="25">
        <v>204</v>
      </c>
      <c r="F86" s="26">
        <v>150</v>
      </c>
      <c r="G86" s="43">
        <v>450</v>
      </c>
      <c r="H86" s="28">
        <v>616</v>
      </c>
      <c r="I86" s="29">
        <v>615.86</v>
      </c>
      <c r="J86" s="26">
        <v>12100</v>
      </c>
      <c r="K86" s="26">
        <v>12000</v>
      </c>
      <c r="L86" s="26">
        <v>12000</v>
      </c>
      <c r="M86" s="28">
        <v>0</v>
      </c>
      <c r="N86" s="29">
        <v>23250</v>
      </c>
      <c r="O86" s="30">
        <v>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2"/>
      <c r="B87" s="53" t="s">
        <v>95</v>
      </c>
      <c r="C87" s="25">
        <v>0</v>
      </c>
      <c r="D87" s="25">
        <v>0</v>
      </c>
      <c r="E87" s="25">
        <v>0</v>
      </c>
      <c r="F87" s="26">
        <v>0</v>
      </c>
      <c r="G87" s="43">
        <v>0</v>
      </c>
      <c r="H87" s="28">
        <v>0</v>
      </c>
      <c r="I87" s="29">
        <v>0</v>
      </c>
      <c r="J87" s="26">
        <v>0</v>
      </c>
      <c r="K87" s="26">
        <v>0</v>
      </c>
      <c r="L87" s="26">
        <v>0</v>
      </c>
      <c r="M87" s="28">
        <v>0</v>
      </c>
      <c r="N87" s="29">
        <v>0</v>
      </c>
      <c r="O87" s="30">
        <v>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2"/>
      <c r="B88" s="24" t="s">
        <v>96</v>
      </c>
      <c r="C88" s="25">
        <v>0</v>
      </c>
      <c r="D88" s="25">
        <v>0</v>
      </c>
      <c r="E88" s="25">
        <v>0</v>
      </c>
      <c r="F88" s="26">
        <v>0</v>
      </c>
      <c r="G88" s="43">
        <v>0</v>
      </c>
      <c r="H88" s="28">
        <v>0</v>
      </c>
      <c r="I88" s="29">
        <v>0</v>
      </c>
      <c r="J88" s="26">
        <v>0</v>
      </c>
      <c r="K88" s="26">
        <v>0</v>
      </c>
      <c r="L88" s="26">
        <v>0</v>
      </c>
      <c r="M88" s="28">
        <v>55145.12</v>
      </c>
      <c r="N88" s="29">
        <v>6845.76</v>
      </c>
      <c r="O88" s="30">
        <f>34500+10670+5000</f>
        <v>50170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s="40" customFormat="1" ht="15" customHeight="1">
      <c r="A89" s="32"/>
      <c r="B89" s="20" t="s">
        <v>97</v>
      </c>
      <c r="C89" s="34">
        <f aca="true" t="shared" si="6" ref="C89:M89">SUM(C81:C88)</f>
        <v>35289</v>
      </c>
      <c r="D89" s="34">
        <f t="shared" si="6"/>
        <v>2670</v>
      </c>
      <c r="E89" s="34">
        <f t="shared" si="6"/>
        <v>2186</v>
      </c>
      <c r="F89" s="35">
        <f>SUM(F81:F88)</f>
        <v>1750.49</v>
      </c>
      <c r="G89" s="36">
        <f t="shared" si="6"/>
        <v>2913.75</v>
      </c>
      <c r="H89" s="36">
        <f t="shared" si="6"/>
        <v>2669.46</v>
      </c>
      <c r="I89" s="37">
        <f>SUM(I81:I88)</f>
        <v>2604.25</v>
      </c>
      <c r="J89" s="35">
        <f t="shared" si="6"/>
        <v>14076.24</v>
      </c>
      <c r="K89" s="35">
        <f t="shared" si="6"/>
        <v>15832.24</v>
      </c>
      <c r="L89" s="35">
        <f>SUM(L81:L88)</f>
        <v>15546.08</v>
      </c>
      <c r="M89" s="36">
        <f t="shared" si="6"/>
        <v>58265.12</v>
      </c>
      <c r="N89" s="37">
        <f>SUM(N81:N88)</f>
        <v>33480.020000000004</v>
      </c>
      <c r="O89" s="48">
        <f>SUM(O81:O88)</f>
        <v>54971</v>
      </c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1:34" ht="15" customHeight="1">
      <c r="A90" s="32"/>
      <c r="B90" s="33"/>
      <c r="C90" s="25"/>
      <c r="D90" s="21"/>
      <c r="E90" s="25"/>
      <c r="F90" s="41"/>
      <c r="G90" s="28"/>
      <c r="H90" s="28"/>
      <c r="I90" s="29"/>
      <c r="J90" s="26"/>
      <c r="K90" s="42"/>
      <c r="L90" s="26"/>
      <c r="M90" s="28"/>
      <c r="N90" s="29"/>
      <c r="O90" s="30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5" customHeight="1">
      <c r="A91" s="32" t="s">
        <v>98</v>
      </c>
      <c r="B91" s="20" t="s">
        <v>141</v>
      </c>
      <c r="C91" s="25"/>
      <c r="D91" s="21"/>
      <c r="E91" s="25"/>
      <c r="F91" s="26"/>
      <c r="G91" s="28"/>
      <c r="H91" s="28"/>
      <c r="I91" s="29"/>
      <c r="J91" s="26"/>
      <c r="K91" s="26"/>
      <c r="L91" s="26"/>
      <c r="M91" s="28"/>
      <c r="N91" s="29"/>
      <c r="O91" s="30"/>
      <c r="P91" s="3"/>
      <c r="Q91" s="3"/>
      <c r="R91" s="3" t="s">
        <v>76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2"/>
      <c r="B92" s="24" t="s">
        <v>99</v>
      </c>
      <c r="C92" s="25">
        <v>188722</v>
      </c>
      <c r="D92" s="25">
        <v>27094</v>
      </c>
      <c r="E92" s="25">
        <v>19528</v>
      </c>
      <c r="F92" s="26">
        <v>21242.67</v>
      </c>
      <c r="G92" s="43">
        <v>28764.4</v>
      </c>
      <c r="H92" s="28">
        <f>24047.58+1430.76+130</f>
        <v>25608.34</v>
      </c>
      <c r="I92" s="29">
        <v>24631.22</v>
      </c>
      <c r="J92" s="54">
        <v>44379.06</v>
      </c>
      <c r="K92" s="54">
        <v>41902.78</v>
      </c>
      <c r="L92" s="26">
        <f>39679.97+1324.23+407.72</f>
        <v>41411.920000000006</v>
      </c>
      <c r="M92" s="28">
        <f>46189.2+2531.2+4400</f>
        <v>53120.399999999994</v>
      </c>
      <c r="N92" s="29">
        <f>42867.37+2154.87+384.91+30</f>
        <v>45437.15000000001</v>
      </c>
      <c r="O92" s="30">
        <v>72273.6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2"/>
      <c r="B93" s="24" t="s">
        <v>100</v>
      </c>
      <c r="C93" s="25">
        <v>15802</v>
      </c>
      <c r="D93" s="25">
        <v>1775</v>
      </c>
      <c r="E93" s="25">
        <v>1100</v>
      </c>
      <c r="F93" s="26">
        <v>1087.29</v>
      </c>
      <c r="G93" s="43">
        <v>1483.75</v>
      </c>
      <c r="H93" s="28">
        <v>1966.11</v>
      </c>
      <c r="I93" s="29">
        <v>1752.08</v>
      </c>
      <c r="J93" s="26">
        <v>350.23</v>
      </c>
      <c r="K93" s="26">
        <v>1716.1</v>
      </c>
      <c r="L93" s="26">
        <v>1227.41</v>
      </c>
      <c r="M93" s="28">
        <v>0</v>
      </c>
      <c r="N93" s="29">
        <v>2601.35</v>
      </c>
      <c r="O93" s="30">
        <v>1784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2"/>
      <c r="B94" s="24" t="s">
        <v>101</v>
      </c>
      <c r="C94" s="25">
        <v>4754</v>
      </c>
      <c r="D94" s="25">
        <v>272</v>
      </c>
      <c r="E94" s="25">
        <v>100</v>
      </c>
      <c r="F94" s="26">
        <v>100</v>
      </c>
      <c r="G94" s="43">
        <v>235</v>
      </c>
      <c r="H94" s="28">
        <v>75</v>
      </c>
      <c r="I94" s="29">
        <v>106</v>
      </c>
      <c r="J94" s="26">
        <v>222</v>
      </c>
      <c r="K94" s="26">
        <v>222</v>
      </c>
      <c r="L94" s="26">
        <v>192.37</v>
      </c>
      <c r="M94" s="28">
        <v>0</v>
      </c>
      <c r="N94" s="29">
        <v>752.12</v>
      </c>
      <c r="O94" s="30">
        <v>1049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2"/>
      <c r="B95" s="24" t="s">
        <v>102</v>
      </c>
      <c r="C95" s="25">
        <v>2864</v>
      </c>
      <c r="D95" s="25">
        <v>511</v>
      </c>
      <c r="E95" s="25">
        <v>536</v>
      </c>
      <c r="F95" s="26">
        <f>62+11.52</f>
        <v>73.52</v>
      </c>
      <c r="G95" s="43">
        <v>270.13</v>
      </c>
      <c r="H95" s="28">
        <v>248.54</v>
      </c>
      <c r="I95" s="29">
        <v>226.02</v>
      </c>
      <c r="J95" s="26">
        <f>553.99+30</f>
        <v>583.99</v>
      </c>
      <c r="K95" s="26">
        <f>553.99+80</f>
        <v>633.99</v>
      </c>
      <c r="L95" s="26">
        <v>553.45</v>
      </c>
      <c r="M95" s="28">
        <v>1330.2</v>
      </c>
      <c r="N95" s="29">
        <v>348.08</v>
      </c>
      <c r="O95" s="30">
        <v>1495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s="40" customFormat="1" ht="15" customHeight="1">
      <c r="A96" s="32"/>
      <c r="B96" s="33" t="s">
        <v>103</v>
      </c>
      <c r="C96" s="34">
        <f aca="true" t="shared" si="7" ref="C96:H96">SUM(C92:C95)</f>
        <v>212142</v>
      </c>
      <c r="D96" s="34">
        <f t="shared" si="7"/>
        <v>29652</v>
      </c>
      <c r="E96" s="34">
        <f t="shared" si="7"/>
        <v>21264</v>
      </c>
      <c r="F96" s="35">
        <f>SUM(F92+F93+F94+F95)</f>
        <v>22503.48</v>
      </c>
      <c r="G96" s="36">
        <f t="shared" si="7"/>
        <v>30753.280000000002</v>
      </c>
      <c r="H96" s="36">
        <f t="shared" si="7"/>
        <v>27897.99</v>
      </c>
      <c r="I96" s="37">
        <f>SUM(I92:I95)</f>
        <v>26715.320000000003</v>
      </c>
      <c r="J96" s="35">
        <f>J92+J93+J94+J95</f>
        <v>45535.28</v>
      </c>
      <c r="K96" s="35">
        <f>K92+K93+K94+K95</f>
        <v>44474.869999999995</v>
      </c>
      <c r="L96" s="35">
        <f>SUM(L92:L95)</f>
        <v>43385.15000000001</v>
      </c>
      <c r="M96" s="36">
        <f>SUM(M92:M95)</f>
        <v>54450.59999999999</v>
      </c>
      <c r="N96" s="37">
        <f>SUM(N92:N95)</f>
        <v>49138.70000000001</v>
      </c>
      <c r="O96" s="38">
        <f>SUM(O92:O95)</f>
        <v>76601.6</v>
      </c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</row>
    <row r="97" spans="1:34" ht="15" customHeight="1">
      <c r="A97" s="32"/>
      <c r="B97" s="24" t="s">
        <v>104</v>
      </c>
      <c r="C97" s="25">
        <v>107920</v>
      </c>
      <c r="D97" s="25">
        <v>13703</v>
      </c>
      <c r="E97" s="25">
        <v>13181</v>
      </c>
      <c r="F97" s="26">
        <v>10731.11</v>
      </c>
      <c r="G97" s="43">
        <v>13698.79</v>
      </c>
      <c r="H97" s="28">
        <f>2754.8+8238.79</f>
        <v>10993.59</v>
      </c>
      <c r="I97" s="29">
        <v>12343.11</v>
      </c>
      <c r="J97" s="26">
        <v>14182.02</v>
      </c>
      <c r="K97" s="26">
        <v>15082.02</v>
      </c>
      <c r="L97" s="26">
        <f>5698.55+8691.23</f>
        <v>14389.779999999999</v>
      </c>
      <c r="M97" s="28">
        <f>3253.9+9467.9</f>
        <v>12721.8</v>
      </c>
      <c r="N97" s="29">
        <f>3371.4+12946.9</f>
        <v>16318.3</v>
      </c>
      <c r="O97" s="30">
        <v>13700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5" customHeight="1">
      <c r="A98" s="32"/>
      <c r="B98" s="24" t="s">
        <v>105</v>
      </c>
      <c r="C98" s="25">
        <v>79590</v>
      </c>
      <c r="D98" s="25">
        <v>6696</v>
      </c>
      <c r="E98" s="25">
        <v>6884</v>
      </c>
      <c r="F98" s="26">
        <v>6446.68</v>
      </c>
      <c r="G98" s="43">
        <v>7601.16</v>
      </c>
      <c r="H98" s="28">
        <v>6374.22</v>
      </c>
      <c r="I98" s="29">
        <v>6414.13</v>
      </c>
      <c r="J98" s="26">
        <v>6226.9</v>
      </c>
      <c r="K98" s="26">
        <v>6226.9</v>
      </c>
      <c r="L98" s="26">
        <f>359.7+2514.19</f>
        <v>2873.89</v>
      </c>
      <c r="M98" s="28">
        <v>9134.69</v>
      </c>
      <c r="N98" s="29">
        <f>16919.33+5827.24</f>
        <v>22746.57</v>
      </c>
      <c r="O98" s="30">
        <v>25058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2"/>
      <c r="B99" s="24" t="s">
        <v>106</v>
      </c>
      <c r="C99" s="25">
        <v>4340</v>
      </c>
      <c r="D99" s="25">
        <v>1256</v>
      </c>
      <c r="E99" s="25">
        <v>1311</v>
      </c>
      <c r="F99" s="26">
        <v>153.31</v>
      </c>
      <c r="G99" s="43">
        <v>10902</v>
      </c>
      <c r="H99" s="28">
        <v>801.93</v>
      </c>
      <c r="I99" s="29">
        <v>343.61</v>
      </c>
      <c r="J99" s="26">
        <v>2111</v>
      </c>
      <c r="K99" s="26">
        <v>2111</v>
      </c>
      <c r="L99" s="26">
        <f>1343.54+733.65</f>
        <v>2077.19</v>
      </c>
      <c r="M99" s="28">
        <v>2514</v>
      </c>
      <c r="N99" s="29">
        <f>582.51+450</f>
        <v>1032.51</v>
      </c>
      <c r="O99" s="30">
        <v>14010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2"/>
      <c r="B100" s="24" t="s">
        <v>107</v>
      </c>
      <c r="C100" s="25">
        <v>0</v>
      </c>
      <c r="D100" s="25">
        <v>0</v>
      </c>
      <c r="E100" s="25">
        <v>0</v>
      </c>
      <c r="F100" s="26">
        <v>6609.8</v>
      </c>
      <c r="G100" s="28">
        <v>0</v>
      </c>
      <c r="H100" s="28">
        <v>6600</v>
      </c>
      <c r="I100" s="29">
        <v>15011.92</v>
      </c>
      <c r="J100" s="26">
        <f>8460.55+24100</f>
        <v>32560.55</v>
      </c>
      <c r="K100" s="26">
        <v>15600</v>
      </c>
      <c r="L100" s="26">
        <f>23542.33+6345.41</f>
        <v>29887.74</v>
      </c>
      <c r="M100" s="28">
        <v>0</v>
      </c>
      <c r="N100" s="29">
        <v>13586.47</v>
      </c>
      <c r="O100" s="30">
        <v>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2"/>
      <c r="B101" s="24" t="s">
        <v>108</v>
      </c>
      <c r="C101" s="25">
        <v>21108</v>
      </c>
      <c r="D101" s="25">
        <v>5733</v>
      </c>
      <c r="E101" s="25">
        <v>3653</v>
      </c>
      <c r="F101" s="26">
        <v>5475.85</v>
      </c>
      <c r="G101" s="43">
        <v>3667</v>
      </c>
      <c r="H101" s="28">
        <v>2647</v>
      </c>
      <c r="I101" s="29">
        <v>2655.63</v>
      </c>
      <c r="J101" s="26">
        <v>4311.17</v>
      </c>
      <c r="K101" s="26">
        <v>7700.17</v>
      </c>
      <c r="L101" s="26">
        <v>6773.12</v>
      </c>
      <c r="M101" s="28">
        <v>22337.86</v>
      </c>
      <c r="N101" s="29">
        <v>449.02</v>
      </c>
      <c r="O101" s="30">
        <v>51314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2"/>
      <c r="B102" s="55" t="s">
        <v>109</v>
      </c>
      <c r="C102" s="25"/>
      <c r="D102" s="25"/>
      <c r="E102" s="25"/>
      <c r="F102" s="26"/>
      <c r="G102" s="28"/>
      <c r="H102" s="28"/>
      <c r="I102" s="29"/>
      <c r="J102" s="26"/>
      <c r="K102" s="26"/>
      <c r="L102" s="26"/>
      <c r="M102" s="28"/>
      <c r="N102" s="29"/>
      <c r="O102" s="30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2"/>
      <c r="B103" s="24" t="s">
        <v>110</v>
      </c>
      <c r="C103" s="25">
        <v>3284</v>
      </c>
      <c r="D103" s="25">
        <v>107</v>
      </c>
      <c r="E103" s="25">
        <v>107</v>
      </c>
      <c r="F103" s="26">
        <v>105.61</v>
      </c>
      <c r="G103" s="43">
        <v>106.94</v>
      </c>
      <c r="H103" s="28">
        <v>56.46</v>
      </c>
      <c r="I103" s="29">
        <v>74.64</v>
      </c>
      <c r="J103" s="26">
        <v>269</v>
      </c>
      <c r="K103" s="26">
        <v>269</v>
      </c>
      <c r="L103" s="26">
        <v>100</v>
      </c>
      <c r="M103" s="28">
        <v>269</v>
      </c>
      <c r="N103" s="29">
        <v>388.88</v>
      </c>
      <c r="O103" s="30">
        <v>365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2"/>
      <c r="B104" s="24" t="s">
        <v>111</v>
      </c>
      <c r="C104" s="25">
        <v>22326</v>
      </c>
      <c r="D104" s="25">
        <v>2410</v>
      </c>
      <c r="E104" s="25">
        <v>2026</v>
      </c>
      <c r="F104" s="26">
        <v>1620.57</v>
      </c>
      <c r="G104" s="43">
        <v>4919.09</v>
      </c>
      <c r="H104" s="28">
        <v>4137.74</v>
      </c>
      <c r="I104" s="29">
        <v>4155.12</v>
      </c>
      <c r="J104" s="26">
        <v>1834.71</v>
      </c>
      <c r="K104" s="26">
        <v>3334.71</v>
      </c>
      <c r="L104" s="26">
        <v>2223.44</v>
      </c>
      <c r="M104" s="28">
        <v>7079.04</v>
      </c>
      <c r="N104" s="29">
        <v>5896.38</v>
      </c>
      <c r="O104" s="30">
        <v>13361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2"/>
      <c r="B105" s="24" t="s">
        <v>112</v>
      </c>
      <c r="C105" s="25">
        <f>33743+0</f>
        <v>33743</v>
      </c>
      <c r="D105" s="25">
        <v>5371</v>
      </c>
      <c r="E105" s="25">
        <v>5233</v>
      </c>
      <c r="F105" s="26">
        <v>3368.36</v>
      </c>
      <c r="G105" s="43">
        <v>5343.54</v>
      </c>
      <c r="H105" s="28">
        <v>5224.52</v>
      </c>
      <c r="I105" s="29">
        <v>5864.45</v>
      </c>
      <c r="J105" s="26">
        <v>5624.43</v>
      </c>
      <c r="K105" s="26">
        <v>11352.43</v>
      </c>
      <c r="L105" s="26">
        <v>8872.02</v>
      </c>
      <c r="M105" s="28">
        <v>11026.1</v>
      </c>
      <c r="N105" s="29">
        <v>11011.57</v>
      </c>
      <c r="O105" s="30">
        <v>14074.4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2"/>
      <c r="B106" s="24" t="s">
        <v>113</v>
      </c>
      <c r="C106" s="25">
        <v>2953</v>
      </c>
      <c r="D106" s="25">
        <v>1076</v>
      </c>
      <c r="E106" s="25">
        <v>474</v>
      </c>
      <c r="F106" s="26">
        <v>350.36</v>
      </c>
      <c r="G106" s="43">
        <v>158</v>
      </c>
      <c r="H106" s="28">
        <v>76.28</v>
      </c>
      <c r="I106" s="29">
        <v>95.12</v>
      </c>
      <c r="J106" s="56">
        <v>205.74</v>
      </c>
      <c r="K106" s="57">
        <v>705.74</v>
      </c>
      <c r="L106" s="26">
        <v>310.51</v>
      </c>
      <c r="M106" s="28">
        <v>15743.64</v>
      </c>
      <c r="N106" s="29">
        <v>132.26</v>
      </c>
      <c r="O106" s="30">
        <v>1337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2"/>
      <c r="B107" s="24" t="s">
        <v>114</v>
      </c>
      <c r="C107" s="25">
        <v>20267</v>
      </c>
      <c r="D107" s="25">
        <v>3626</v>
      </c>
      <c r="E107" s="25">
        <v>1813</v>
      </c>
      <c r="F107" s="26">
        <v>3670.88</v>
      </c>
      <c r="G107" s="43">
        <v>4956.95</v>
      </c>
      <c r="H107" s="28">
        <v>4956.95</v>
      </c>
      <c r="I107" s="29">
        <v>4171.64</v>
      </c>
      <c r="J107" s="26">
        <v>5005.95</v>
      </c>
      <c r="K107" s="26">
        <v>5005.95</v>
      </c>
      <c r="L107" s="26">
        <v>3570</v>
      </c>
      <c r="M107" s="28">
        <v>0</v>
      </c>
      <c r="N107" s="29">
        <v>23101.3</v>
      </c>
      <c r="O107" s="30">
        <v>41238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2"/>
      <c r="B108" s="24" t="s">
        <v>115</v>
      </c>
      <c r="C108" s="25">
        <v>0</v>
      </c>
      <c r="D108" s="25">
        <v>0</v>
      </c>
      <c r="E108" s="25">
        <v>0</v>
      </c>
      <c r="F108" s="26">
        <v>0</v>
      </c>
      <c r="G108" s="43">
        <v>0</v>
      </c>
      <c r="H108" s="28">
        <v>0</v>
      </c>
      <c r="I108" s="29">
        <v>0</v>
      </c>
      <c r="J108" s="26">
        <v>0</v>
      </c>
      <c r="K108" s="26"/>
      <c r="L108" s="26">
        <v>0</v>
      </c>
      <c r="M108" s="28">
        <v>0</v>
      </c>
      <c r="N108" s="29">
        <v>0</v>
      </c>
      <c r="O108" s="30">
        <v>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s="40" customFormat="1" ht="15" customHeight="1">
      <c r="A109" s="32"/>
      <c r="B109" s="33" t="s">
        <v>116</v>
      </c>
      <c r="C109" s="34">
        <f aca="true" t="shared" si="8" ref="C109:H109">SUM(C96:C108)</f>
        <v>507673</v>
      </c>
      <c r="D109" s="34">
        <f t="shared" si="8"/>
        <v>69630</v>
      </c>
      <c r="E109" s="34">
        <f t="shared" si="8"/>
        <v>55946</v>
      </c>
      <c r="F109" s="35">
        <f>SUM(F96:F108)</f>
        <v>61036.009999999995</v>
      </c>
      <c r="G109" s="36">
        <f t="shared" si="8"/>
        <v>82106.75</v>
      </c>
      <c r="H109" s="36">
        <f t="shared" si="8"/>
        <v>69766.68</v>
      </c>
      <c r="I109" s="37">
        <f aca="true" t="shared" si="9" ref="I109:O109">SUM(I96:I108)</f>
        <v>77844.68999999999</v>
      </c>
      <c r="J109" s="58">
        <f t="shared" si="9"/>
        <v>117866.75</v>
      </c>
      <c r="K109" s="58">
        <f t="shared" si="9"/>
        <v>111862.79000000001</v>
      </c>
      <c r="L109" s="59">
        <f t="shared" si="9"/>
        <v>114462.84000000001</v>
      </c>
      <c r="M109" s="36">
        <f t="shared" si="9"/>
        <v>135276.72999999998</v>
      </c>
      <c r="N109" s="37">
        <f t="shared" si="9"/>
        <v>143801.96000000002</v>
      </c>
      <c r="O109" s="60">
        <f t="shared" si="9"/>
        <v>251059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</row>
    <row r="110" spans="1:34" ht="15" customHeight="1">
      <c r="A110" s="32"/>
      <c r="B110" s="20"/>
      <c r="C110" s="25"/>
      <c r="D110" s="21"/>
      <c r="E110" s="25"/>
      <c r="F110" s="41"/>
      <c r="G110" s="28"/>
      <c r="H110" s="28"/>
      <c r="I110" s="29"/>
      <c r="J110" s="26"/>
      <c r="K110" s="42"/>
      <c r="L110" s="26"/>
      <c r="M110" s="28"/>
      <c r="N110" s="29"/>
      <c r="O110" s="30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5" customHeight="1">
      <c r="A111" s="32" t="s">
        <v>117</v>
      </c>
      <c r="B111" s="20" t="s">
        <v>142</v>
      </c>
      <c r="C111" s="25"/>
      <c r="D111" s="21"/>
      <c r="E111" s="25"/>
      <c r="F111" s="26"/>
      <c r="G111" s="28"/>
      <c r="H111" s="28"/>
      <c r="I111" s="29"/>
      <c r="J111" s="26"/>
      <c r="K111" s="26"/>
      <c r="L111" s="26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2"/>
      <c r="B112" s="24" t="s">
        <v>118</v>
      </c>
      <c r="C112" s="25">
        <v>3648</v>
      </c>
      <c r="D112" s="25">
        <v>1000</v>
      </c>
      <c r="E112" s="25">
        <v>1000</v>
      </c>
      <c r="F112" s="26">
        <v>149.89</v>
      </c>
      <c r="G112" s="43">
        <v>421.63</v>
      </c>
      <c r="H112" s="28">
        <v>371.63</v>
      </c>
      <c r="I112" s="29">
        <v>357.66</v>
      </c>
      <c r="J112" s="26">
        <v>1636.61</v>
      </c>
      <c r="K112" s="26">
        <v>1636.61</v>
      </c>
      <c r="L112" s="26">
        <v>525.11</v>
      </c>
      <c r="M112" s="28">
        <v>0</v>
      </c>
      <c r="N112" s="29">
        <v>776.17</v>
      </c>
      <c r="O112" s="30">
        <v>600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2"/>
      <c r="B113" s="24" t="s">
        <v>119</v>
      </c>
      <c r="C113" s="25">
        <v>0</v>
      </c>
      <c r="D113" s="25">
        <v>0</v>
      </c>
      <c r="E113" s="25">
        <v>0</v>
      </c>
      <c r="F113" s="26">
        <v>354</v>
      </c>
      <c r="G113" s="43">
        <v>217.36</v>
      </c>
      <c r="H113" s="28">
        <v>9</v>
      </c>
      <c r="I113" s="29">
        <v>7.79</v>
      </c>
      <c r="J113" s="26">
        <v>1982</v>
      </c>
      <c r="K113" s="26">
        <v>1622</v>
      </c>
      <c r="L113" s="26">
        <f>357.65+360.88+40</f>
        <v>758.53</v>
      </c>
      <c r="M113" s="28">
        <v>500</v>
      </c>
      <c r="N113" s="29">
        <f>500+60+216</f>
        <v>776</v>
      </c>
      <c r="O113" s="30">
        <v>1500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2"/>
      <c r="B114" s="24" t="s">
        <v>120</v>
      </c>
      <c r="C114" s="25">
        <v>16836</v>
      </c>
      <c r="D114" s="25">
        <v>990</v>
      </c>
      <c r="E114" s="25">
        <v>700</v>
      </c>
      <c r="F114" s="26">
        <v>637.18</v>
      </c>
      <c r="G114" s="43">
        <v>790</v>
      </c>
      <c r="H114" s="28">
        <v>300</v>
      </c>
      <c r="I114" s="29">
        <v>345.04</v>
      </c>
      <c r="J114" s="26">
        <v>500</v>
      </c>
      <c r="K114" s="26">
        <v>400</v>
      </c>
      <c r="L114" s="26">
        <f>86.82+105.21</f>
        <v>192.02999999999997</v>
      </c>
      <c r="M114" s="28">
        <v>1149</v>
      </c>
      <c r="N114" s="29">
        <f>449+600</f>
        <v>1049</v>
      </c>
      <c r="O114" s="30">
        <v>1199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2"/>
      <c r="B115" s="24" t="s">
        <v>143</v>
      </c>
      <c r="C115" s="25"/>
      <c r="D115" s="25"/>
      <c r="E115" s="25"/>
      <c r="F115" s="26"/>
      <c r="G115" s="43"/>
      <c r="H115" s="28"/>
      <c r="I115" s="29"/>
      <c r="J115" s="26"/>
      <c r="K115" s="26"/>
      <c r="L115" s="26"/>
      <c r="M115" s="28"/>
      <c r="N115" s="29"/>
      <c r="O115" s="30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2"/>
      <c r="B116" s="24" t="s">
        <v>121</v>
      </c>
      <c r="C116" s="25">
        <v>1029</v>
      </c>
      <c r="D116" s="25">
        <v>100</v>
      </c>
      <c r="E116" s="25">
        <v>0</v>
      </c>
      <c r="F116" s="26">
        <v>0</v>
      </c>
      <c r="G116" s="43">
        <v>200</v>
      </c>
      <c r="H116" s="28">
        <v>100</v>
      </c>
      <c r="I116" s="29">
        <v>0</v>
      </c>
      <c r="J116" s="26">
        <v>0</v>
      </c>
      <c r="K116" s="26">
        <v>0</v>
      </c>
      <c r="L116" s="26">
        <v>0</v>
      </c>
      <c r="M116" s="28">
        <v>0</v>
      </c>
      <c r="N116" s="29">
        <v>0</v>
      </c>
      <c r="O116" s="30">
        <v>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2"/>
      <c r="B117" s="24" t="s">
        <v>122</v>
      </c>
      <c r="C117" s="25">
        <v>34502</v>
      </c>
      <c r="D117" s="25">
        <v>3405</v>
      </c>
      <c r="E117" s="25">
        <v>2724</v>
      </c>
      <c r="F117" s="26">
        <v>882.67</v>
      </c>
      <c r="G117" s="43">
        <v>2413.39</v>
      </c>
      <c r="H117" s="28">
        <v>2207.99</v>
      </c>
      <c r="I117" s="29">
        <v>1285.11</v>
      </c>
      <c r="J117" s="26">
        <f>50+100+352.7+2688.35</f>
        <v>3191.0499999999997</v>
      </c>
      <c r="K117" s="26">
        <f>35+1350+352.7+2688.35</f>
        <v>4426.05</v>
      </c>
      <c r="L117" s="26">
        <f>33.4+100+1250+352.7+1391.61</f>
        <v>3127.71</v>
      </c>
      <c r="M117" s="28">
        <v>3568.75</v>
      </c>
      <c r="N117" s="29">
        <f>27.47+2105+1320.7+1424.45+17.92+124</f>
        <v>5019.54</v>
      </c>
      <c r="O117" s="30">
        <v>6357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s="40" customFormat="1" ht="15" customHeight="1">
      <c r="A118" s="32"/>
      <c r="B118" s="33" t="s">
        <v>123</v>
      </c>
      <c r="C118" s="34">
        <f aca="true" t="shared" si="10" ref="C118:K118">SUM(C112:C117)</f>
        <v>56015</v>
      </c>
      <c r="D118" s="34">
        <f t="shared" si="10"/>
        <v>5495</v>
      </c>
      <c r="E118" s="34">
        <f t="shared" si="10"/>
        <v>4424</v>
      </c>
      <c r="F118" s="35">
        <f>SUM(F112:F117)</f>
        <v>2023.7399999999998</v>
      </c>
      <c r="G118" s="36">
        <f t="shared" si="10"/>
        <v>4042.38</v>
      </c>
      <c r="H118" s="36">
        <f t="shared" si="10"/>
        <v>2988.62</v>
      </c>
      <c r="I118" s="37">
        <f>SUM(I112:I117)</f>
        <v>1995.6</v>
      </c>
      <c r="J118" s="35">
        <f t="shared" si="10"/>
        <v>7309.66</v>
      </c>
      <c r="K118" s="35">
        <f t="shared" si="10"/>
        <v>8084.66</v>
      </c>
      <c r="L118" s="35">
        <f>SUM(L112:L117)</f>
        <v>4603.38</v>
      </c>
      <c r="M118" s="36">
        <f>SUM(M112:M117)</f>
        <v>5217.75</v>
      </c>
      <c r="N118" s="37">
        <f>SUM(N112:N117)</f>
        <v>7620.71</v>
      </c>
      <c r="O118" s="38">
        <f>SUM(O112:O117)</f>
        <v>9656</v>
      </c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</row>
    <row r="119" spans="1:34" ht="15" customHeight="1">
      <c r="A119" s="32"/>
      <c r="B119" s="33"/>
      <c r="C119" s="25"/>
      <c r="D119" s="21"/>
      <c r="E119" s="25"/>
      <c r="F119" s="35"/>
      <c r="G119" s="36"/>
      <c r="H119" s="36"/>
      <c r="I119" s="37"/>
      <c r="J119" s="26"/>
      <c r="K119" s="42"/>
      <c r="L119" s="35"/>
      <c r="M119" s="36"/>
      <c r="N119" s="61"/>
      <c r="O119" s="3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s="40" customFormat="1" ht="15" customHeight="1" thickBot="1">
      <c r="A120" s="62"/>
      <c r="B120" s="63" t="s">
        <v>124</v>
      </c>
      <c r="C120" s="64">
        <f>SUM(C25+C43+C45+C51+C56+C62+C71+C73+C78+C89+C109+C118)</f>
        <v>2100000</v>
      </c>
      <c r="D120" s="64">
        <f>SUM(D25+D43+D45+D51+D56+D62+D71+D73+D78+D89+D109+D118)</f>
        <v>296440</v>
      </c>
      <c r="E120" s="64">
        <f>SUM(E25+E43+E45+E51+E56+E62+E71+E73+E78+E89+E109+E118)</f>
        <v>231400</v>
      </c>
      <c r="F120" s="65">
        <f>+F25+F43+F45+F51+F56+F62+F71+F73+F78+F89+F109+F118</f>
        <v>220660.76999999996</v>
      </c>
      <c r="G120" s="64">
        <f>SUM(G25+G43+G45+G51+G56+G62+G71+G73+G78+G89+G109+G118)</f>
        <v>331999.77</v>
      </c>
      <c r="H120" s="64">
        <f>SUM(H25+H43+H45+H51+H56+H62+H71+H73+H78+H89+H109+H118)</f>
        <v>264200</v>
      </c>
      <c r="I120" s="65">
        <f>+I25+I43+I45+I51+I56+I62+I71+I73+I78+I89+I109+I118</f>
        <v>262703.43</v>
      </c>
      <c r="J120" s="64">
        <f>SUM(J25+J43+J45+J51+J56+J62+J71+J73+J78+J89+J109+J118)</f>
        <v>399999.99999999994</v>
      </c>
      <c r="K120" s="64">
        <f>SUM(K25+K43+K45+K51+K56+K62+K71+K73+K78+K89+K109+K118)</f>
        <v>305921.99999999994</v>
      </c>
      <c r="L120" s="65">
        <f>SUM(L25,L43,L45,L51,L56,L62,L71,L73,L78,L89,L109,L118)</f>
        <v>319647.29</v>
      </c>
      <c r="M120" s="64">
        <f>SUM(M25+M43+M45+M51+M56+M62+M71+M73+M78+M89+M109+M118)</f>
        <v>532965</v>
      </c>
      <c r="N120" s="65">
        <f>+N25+N43+N45+N51+N56+N62+N71+N73+N78+N89+N109+N118</f>
        <v>473546.12000000005</v>
      </c>
      <c r="O120" s="66">
        <f>O25+O43+O45+O51+O56+O62+O71+O73+O78+O89+O109+O118</f>
        <v>825000</v>
      </c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1:12" ht="15">
      <c r="A121" s="68"/>
      <c r="B121" s="69" t="s">
        <v>125</v>
      </c>
      <c r="C121" s="70"/>
      <c r="D121" s="67"/>
      <c r="E121" s="70"/>
      <c r="F121" s="70"/>
      <c r="G121" s="70"/>
      <c r="H121" s="70"/>
      <c r="I121" s="70"/>
      <c r="J121" s="70"/>
      <c r="K121" s="70"/>
      <c r="L121" s="70"/>
    </row>
    <row r="122" spans="1:12" ht="15">
      <c r="A122" s="68"/>
      <c r="B122" s="71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ht="15">
      <c r="A123" s="68"/>
      <c r="B123" s="71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ht="15">
      <c r="A124" s="68"/>
      <c r="B124" s="71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ht="15">
      <c r="A125" s="68"/>
      <c r="B125" s="71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5">
      <c r="A126" s="68"/>
      <c r="B126" s="71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 ht="15">
      <c r="A127" s="68"/>
      <c r="B127" s="71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2" ht="15">
      <c r="A128" s="68"/>
      <c r="B128" s="71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12" ht="15">
      <c r="A129" s="68"/>
      <c r="B129" s="71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12" ht="15">
      <c r="A130" s="68"/>
      <c r="B130" s="71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12" ht="15">
      <c r="A131" s="68"/>
      <c r="B131" s="71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ht="15">
      <c r="A132" s="68"/>
      <c r="B132" s="71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15">
      <c r="A133" s="68"/>
      <c r="B133" s="71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12" ht="15">
      <c r="A134" s="68"/>
      <c r="B134" s="71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12" ht="15">
      <c r="A135" s="68"/>
      <c r="B135" s="71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12" ht="15">
      <c r="A136" s="68"/>
      <c r="B136" s="71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12" ht="15">
      <c r="A137" s="68"/>
      <c r="B137" s="71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12" ht="15">
      <c r="A138" s="68"/>
      <c r="B138" s="71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12" ht="15">
      <c r="A139" s="68"/>
      <c r="B139" s="71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12" ht="15">
      <c r="A140" s="68"/>
      <c r="B140" s="71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12" ht="15">
      <c r="A141" s="68"/>
      <c r="B141" s="71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ht="15">
      <c r="A142" s="68"/>
      <c r="B142" s="71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 ht="15">
      <c r="A143" s="68"/>
      <c r="B143" s="71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 ht="15">
      <c r="A144" s="68"/>
      <c r="B144" s="71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ht="15">
      <c r="A145" s="68"/>
      <c r="B145" s="71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ht="15">
      <c r="A146" s="68"/>
      <c r="B146" s="71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ht="15">
      <c r="A147" s="68"/>
      <c r="B147" s="71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 ht="15">
      <c r="A148" s="68"/>
      <c r="B148" s="71"/>
      <c r="C148" s="70"/>
      <c r="D148" s="70"/>
      <c r="E148" s="70"/>
      <c r="F148" s="70"/>
      <c r="G148" s="70"/>
      <c r="H148" s="70"/>
      <c r="I148" s="70"/>
      <c r="J148" s="70"/>
      <c r="K148" s="70"/>
      <c r="L148" s="70"/>
    </row>
    <row r="149" spans="1:12" ht="15">
      <c r="A149" s="68"/>
      <c r="B149" s="71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ht="15">
      <c r="A150" s="68"/>
      <c r="B150" s="71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ht="15">
      <c r="A151" s="68"/>
      <c r="B151" s="71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  <row r="152" spans="1:12" ht="15">
      <c r="A152" s="68"/>
      <c r="B152" s="71"/>
      <c r="C152" s="70"/>
      <c r="D152" s="70"/>
      <c r="E152" s="70"/>
      <c r="F152" s="70"/>
      <c r="G152" s="70"/>
      <c r="H152" s="70"/>
      <c r="I152" s="70"/>
      <c r="J152" s="70"/>
      <c r="K152" s="70"/>
      <c r="L152" s="70"/>
    </row>
    <row r="153" spans="1:12" ht="15">
      <c r="A153" s="68"/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</row>
    <row r="154" spans="1:12" ht="15">
      <c r="A154" s="68"/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</row>
    <row r="155" spans="1:12" ht="15">
      <c r="A155" s="68"/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1:12" ht="15">
      <c r="A156" s="68"/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</row>
    <row r="157" spans="1:12" ht="15">
      <c r="A157" s="68"/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</row>
    <row r="158" spans="1:12" ht="15">
      <c r="A158" s="68"/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</row>
    <row r="159" spans="1:12" ht="15">
      <c r="A159" s="68"/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</row>
    <row r="160" spans="1:12" ht="15">
      <c r="A160" s="68"/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</row>
    <row r="161" spans="1:12" ht="15">
      <c r="A161" s="68"/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  <row r="162" spans="1:12" ht="15">
      <c r="A162" s="68"/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</row>
    <row r="163" spans="1:12" ht="15">
      <c r="A163" s="68"/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</row>
    <row r="164" spans="1:12" ht="15">
      <c r="A164" s="68"/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</row>
    <row r="165" spans="1:12" ht="15">
      <c r="A165" s="68"/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</row>
    <row r="166" spans="1:12" ht="15">
      <c r="A166" s="68"/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</row>
    <row r="167" spans="1:12" ht="15">
      <c r="A167" s="68"/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</row>
    <row r="168" spans="1:12" ht="15">
      <c r="A168" s="68"/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1:12" ht="15">
      <c r="A169" s="68"/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 ht="15">
      <c r="A170" s="68"/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</row>
    <row r="171" spans="1:12" ht="15">
      <c r="A171" s="68"/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</row>
    <row r="172" spans="1:12" ht="15">
      <c r="A172" s="68"/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ht="15">
      <c r="A173" s="68"/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</row>
    <row r="174" spans="1:12" ht="15">
      <c r="A174" s="68"/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</row>
    <row r="175" spans="1:12" ht="15">
      <c r="A175" s="68"/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</row>
    <row r="176" spans="1:12" ht="15">
      <c r="A176" s="68"/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</row>
    <row r="177" spans="1:12" ht="15">
      <c r="A177" s="68"/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</row>
    <row r="178" spans="1:12" ht="15">
      <c r="A178" s="68"/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 ht="15">
      <c r="A179" s="68"/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</row>
    <row r="180" spans="1:12" ht="15">
      <c r="A180" s="68"/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</row>
    <row r="181" spans="1:12" ht="15">
      <c r="A181" s="68"/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</row>
    <row r="182" spans="1:12" ht="15">
      <c r="A182" s="68"/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</row>
    <row r="183" spans="1:12" ht="15">
      <c r="A183" s="68"/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</row>
    <row r="184" spans="1:12" ht="15">
      <c r="A184" s="68"/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</row>
    <row r="185" spans="1:12" ht="15">
      <c r="A185" s="68"/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</row>
    <row r="186" spans="1:12" ht="15">
      <c r="A186" s="68"/>
      <c r="B186" s="71"/>
      <c r="C186" s="70"/>
      <c r="D186" s="70"/>
      <c r="E186" s="70"/>
      <c r="F186" s="70"/>
      <c r="G186" s="70"/>
      <c r="H186" s="70"/>
      <c r="I186" s="70"/>
      <c r="J186" s="70"/>
      <c r="K186" s="70"/>
      <c r="L186" s="70"/>
    </row>
    <row r="187" spans="1:12" ht="15">
      <c r="A187" s="68"/>
      <c r="B187" s="71"/>
      <c r="C187" s="70"/>
      <c r="D187" s="70"/>
      <c r="E187" s="70"/>
      <c r="F187" s="70"/>
      <c r="G187" s="70"/>
      <c r="H187" s="70"/>
      <c r="I187" s="70"/>
      <c r="J187" s="70"/>
      <c r="K187" s="70"/>
      <c r="L187" s="70"/>
    </row>
    <row r="188" spans="1:12" ht="15">
      <c r="A188" s="68"/>
      <c r="B188" s="71"/>
      <c r="C188" s="70"/>
      <c r="D188" s="70"/>
      <c r="E188" s="70"/>
      <c r="F188" s="70"/>
      <c r="G188" s="70"/>
      <c r="H188" s="70"/>
      <c r="I188" s="70"/>
      <c r="J188" s="70"/>
      <c r="K188" s="70"/>
      <c r="L188" s="70"/>
    </row>
    <row r="189" spans="1:12" ht="15">
      <c r="A189" s="68"/>
      <c r="B189" s="71"/>
      <c r="C189" s="70"/>
      <c r="D189" s="70"/>
      <c r="E189" s="70"/>
      <c r="F189" s="70"/>
      <c r="G189" s="70"/>
      <c r="H189" s="70"/>
      <c r="I189" s="70"/>
      <c r="J189" s="70"/>
      <c r="K189" s="70"/>
      <c r="L189" s="70"/>
    </row>
    <row r="190" spans="1:12" ht="15">
      <c r="A190" s="68"/>
      <c r="B190" s="71"/>
      <c r="C190" s="70"/>
      <c r="D190" s="70"/>
      <c r="E190" s="70"/>
      <c r="F190" s="70"/>
      <c r="G190" s="70"/>
      <c r="H190" s="70"/>
      <c r="I190" s="70"/>
      <c r="J190" s="70"/>
      <c r="K190" s="70"/>
      <c r="L190" s="70"/>
    </row>
    <row r="191" spans="1:12" ht="15">
      <c r="A191" s="68"/>
      <c r="B191" s="71"/>
      <c r="C191" s="70"/>
      <c r="D191" s="70"/>
      <c r="E191" s="70"/>
      <c r="F191" s="70"/>
      <c r="G191" s="70"/>
      <c r="H191" s="70"/>
      <c r="I191" s="70"/>
      <c r="J191" s="70"/>
      <c r="K191" s="70"/>
      <c r="L191" s="70"/>
    </row>
    <row r="192" spans="1:12" ht="15">
      <c r="A192" s="68"/>
      <c r="B192" s="71"/>
      <c r="C192" s="70"/>
      <c r="D192" s="70"/>
      <c r="E192" s="70"/>
      <c r="F192" s="70"/>
      <c r="G192" s="70"/>
      <c r="H192" s="70"/>
      <c r="I192" s="70"/>
      <c r="J192" s="70"/>
      <c r="K192" s="70"/>
      <c r="L192" s="70"/>
    </row>
    <row r="193" spans="1:12" ht="15">
      <c r="A193" s="68"/>
      <c r="B193" s="71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1:12" ht="15">
      <c r="A194" s="68"/>
      <c r="B194" s="71"/>
      <c r="C194" s="70"/>
      <c r="D194" s="70"/>
      <c r="E194" s="70"/>
      <c r="F194" s="70"/>
      <c r="G194" s="70"/>
      <c r="H194" s="70"/>
      <c r="I194" s="70"/>
      <c r="J194" s="70"/>
      <c r="K194" s="70"/>
      <c r="L194" s="70"/>
    </row>
    <row r="195" spans="1:12" ht="15">
      <c r="A195" s="68"/>
      <c r="B195" s="71"/>
      <c r="C195" s="70"/>
      <c r="D195" s="70"/>
      <c r="E195" s="70"/>
      <c r="F195" s="70"/>
      <c r="G195" s="70"/>
      <c r="H195" s="70"/>
      <c r="I195" s="70"/>
      <c r="J195" s="70"/>
      <c r="K195" s="70"/>
      <c r="L195" s="70"/>
    </row>
    <row r="196" spans="1:12" ht="15">
      <c r="A196" s="68"/>
      <c r="B196" s="71"/>
      <c r="C196" s="70"/>
      <c r="D196" s="70"/>
      <c r="E196" s="70"/>
      <c r="F196" s="70"/>
      <c r="G196" s="70"/>
      <c r="H196" s="70"/>
      <c r="I196" s="70"/>
      <c r="J196" s="70"/>
      <c r="K196" s="70"/>
      <c r="L196" s="70"/>
    </row>
    <row r="197" spans="1:12" ht="15">
      <c r="A197" s="68"/>
      <c r="B197" s="71"/>
      <c r="C197" s="70"/>
      <c r="D197" s="70"/>
      <c r="E197" s="70"/>
      <c r="F197" s="70"/>
      <c r="G197" s="70"/>
      <c r="H197" s="70"/>
      <c r="I197" s="70"/>
      <c r="J197" s="70"/>
      <c r="K197" s="70"/>
      <c r="L197" s="70"/>
    </row>
    <row r="198" spans="1:12" ht="15">
      <c r="A198" s="68"/>
      <c r="B198" s="71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 ht="15">
      <c r="A199" s="68"/>
      <c r="B199" s="71"/>
      <c r="C199" s="70"/>
      <c r="D199" s="70"/>
      <c r="E199" s="70"/>
      <c r="F199" s="70"/>
      <c r="G199" s="70"/>
      <c r="H199" s="70"/>
      <c r="I199" s="70"/>
      <c r="J199" s="70"/>
      <c r="K199" s="70"/>
      <c r="L199" s="70"/>
    </row>
    <row r="200" spans="1:12" ht="15">
      <c r="A200" s="68"/>
      <c r="B200" s="71"/>
      <c r="C200" s="70"/>
      <c r="D200" s="70"/>
      <c r="E200" s="70"/>
      <c r="F200" s="70"/>
      <c r="G200" s="70"/>
      <c r="H200" s="70"/>
      <c r="I200" s="70"/>
      <c r="J200" s="70"/>
      <c r="K200" s="70"/>
      <c r="L200" s="70"/>
    </row>
    <row r="201" spans="1:12" ht="15">
      <c r="A201" s="68"/>
      <c r="B201" s="71"/>
      <c r="C201" s="70"/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ht="15">
      <c r="A202" s="68"/>
      <c r="B202" s="71"/>
      <c r="C202" s="70"/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1:12" ht="15">
      <c r="A203" s="68"/>
      <c r="B203" s="71"/>
      <c r="C203" s="70"/>
      <c r="D203" s="70"/>
      <c r="E203" s="70"/>
      <c r="F203" s="70"/>
      <c r="G203" s="70"/>
      <c r="H203" s="70"/>
      <c r="I203" s="70"/>
      <c r="J203" s="70"/>
      <c r="K203" s="70"/>
      <c r="L203" s="70"/>
    </row>
    <row r="204" spans="1:12" ht="15">
      <c r="A204" s="68"/>
      <c r="B204" s="71"/>
      <c r="C204" s="70"/>
      <c r="D204" s="70"/>
      <c r="E204" s="70"/>
      <c r="F204" s="70"/>
      <c r="G204" s="70"/>
      <c r="H204" s="70"/>
      <c r="I204" s="70"/>
      <c r="J204" s="70"/>
      <c r="K204" s="70"/>
      <c r="L204" s="70"/>
    </row>
    <row r="205" spans="1:12" ht="15">
      <c r="A205" s="68"/>
      <c r="B205" s="71"/>
      <c r="C205" s="70"/>
      <c r="D205" s="70"/>
      <c r="E205" s="70"/>
      <c r="F205" s="70"/>
      <c r="G205" s="70"/>
      <c r="H205" s="70"/>
      <c r="I205" s="70"/>
      <c r="J205" s="70"/>
      <c r="K205" s="70"/>
      <c r="L205" s="70"/>
    </row>
    <row r="206" spans="1:12" ht="15">
      <c r="A206" s="68"/>
      <c r="B206" s="71"/>
      <c r="C206" s="70"/>
      <c r="D206" s="70"/>
      <c r="E206" s="70"/>
      <c r="F206" s="70"/>
      <c r="G206" s="70"/>
      <c r="H206" s="70"/>
      <c r="I206" s="70"/>
      <c r="J206" s="70"/>
      <c r="K206" s="70"/>
      <c r="L206" s="70"/>
    </row>
    <row r="207" spans="1:12" ht="15">
      <c r="A207" s="68"/>
      <c r="B207" s="71"/>
      <c r="C207" s="70"/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ht="15">
      <c r="A208" s="68"/>
      <c r="B208" s="71"/>
      <c r="C208" s="70"/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 ht="15">
      <c r="A209" s="68"/>
      <c r="B209" s="71"/>
      <c r="C209" s="70"/>
      <c r="D209" s="70"/>
      <c r="E209" s="70"/>
      <c r="F209" s="70"/>
      <c r="G209" s="70"/>
      <c r="H209" s="70"/>
      <c r="I209" s="70"/>
      <c r="J209" s="70"/>
      <c r="K209" s="70"/>
      <c r="L209" s="70"/>
    </row>
    <row r="210" spans="1:12" ht="15">
      <c r="A210" s="68"/>
      <c r="B210" s="71"/>
      <c r="C210" s="70"/>
      <c r="D210" s="70"/>
      <c r="E210" s="70"/>
      <c r="F210" s="70"/>
      <c r="G210" s="70"/>
      <c r="H210" s="70"/>
      <c r="I210" s="70"/>
      <c r="J210" s="70"/>
      <c r="K210" s="70"/>
      <c r="L210" s="70"/>
    </row>
    <row r="211" spans="1:12" ht="15">
      <c r="A211" s="68"/>
      <c r="B211" s="71"/>
      <c r="C211" s="70"/>
      <c r="D211" s="70"/>
      <c r="E211" s="70"/>
      <c r="F211" s="70"/>
      <c r="G211" s="70"/>
      <c r="H211" s="70"/>
      <c r="I211" s="70"/>
      <c r="J211" s="70"/>
      <c r="K211" s="70"/>
      <c r="L211" s="70"/>
    </row>
    <row r="212" spans="1:12" ht="15">
      <c r="A212" s="68"/>
      <c r="B212" s="71"/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2" ht="15">
      <c r="A213" s="68"/>
      <c r="B213" s="71"/>
      <c r="C213" s="70"/>
      <c r="D213" s="70"/>
      <c r="E213" s="70"/>
      <c r="F213" s="70"/>
      <c r="G213" s="70"/>
      <c r="H213" s="70"/>
      <c r="I213" s="70"/>
      <c r="J213" s="70"/>
      <c r="K213" s="70"/>
      <c r="L213" s="70"/>
    </row>
    <row r="214" spans="1:12" ht="15">
      <c r="A214" s="68"/>
      <c r="B214" s="71"/>
      <c r="C214" s="70"/>
      <c r="D214" s="70"/>
      <c r="E214" s="70"/>
      <c r="F214" s="70"/>
      <c r="G214" s="70"/>
      <c r="H214" s="70"/>
      <c r="I214" s="70"/>
      <c r="J214" s="70"/>
      <c r="K214" s="70"/>
      <c r="L214" s="70"/>
    </row>
    <row r="215" spans="1:12" ht="15">
      <c r="A215" s="68"/>
      <c r="B215" s="71"/>
      <c r="C215" s="70"/>
      <c r="D215" s="70"/>
      <c r="E215" s="70"/>
      <c r="F215" s="70"/>
      <c r="G215" s="70"/>
      <c r="H215" s="70"/>
      <c r="I215" s="70"/>
      <c r="J215" s="70"/>
      <c r="K215" s="70"/>
      <c r="L215" s="70"/>
    </row>
    <row r="216" spans="1:12" ht="15">
      <c r="A216" s="68"/>
      <c r="B216" s="71"/>
      <c r="C216" s="70"/>
      <c r="D216" s="70"/>
      <c r="E216" s="70"/>
      <c r="F216" s="70"/>
      <c r="G216" s="70"/>
      <c r="H216" s="70"/>
      <c r="I216" s="70"/>
      <c r="J216" s="70"/>
      <c r="K216" s="70"/>
      <c r="L216" s="70"/>
    </row>
    <row r="217" spans="1:12" ht="15">
      <c r="A217" s="68"/>
      <c r="B217" s="71"/>
      <c r="C217" s="70"/>
      <c r="D217" s="70"/>
      <c r="E217" s="70"/>
      <c r="F217" s="70"/>
      <c r="G217" s="70"/>
      <c r="H217" s="70"/>
      <c r="I217" s="70"/>
      <c r="J217" s="70"/>
      <c r="K217" s="70"/>
      <c r="L217" s="70"/>
    </row>
    <row r="218" spans="1:12" ht="15">
      <c r="A218" s="68"/>
      <c r="B218" s="71"/>
      <c r="C218" s="70"/>
      <c r="D218" s="70"/>
      <c r="E218" s="70"/>
      <c r="F218" s="70"/>
      <c r="G218" s="70"/>
      <c r="H218" s="70"/>
      <c r="I218" s="70"/>
      <c r="J218" s="70"/>
      <c r="K218" s="70"/>
      <c r="L218" s="70"/>
    </row>
    <row r="219" spans="1:12" ht="15">
      <c r="A219" s="68"/>
      <c r="B219" s="71"/>
      <c r="C219" s="70"/>
      <c r="D219" s="70"/>
      <c r="E219" s="70"/>
      <c r="F219" s="70"/>
      <c r="G219" s="70"/>
      <c r="H219" s="70"/>
      <c r="I219" s="70"/>
      <c r="J219" s="70"/>
      <c r="K219" s="70"/>
      <c r="L219" s="70"/>
    </row>
    <row r="220" spans="1:12" ht="15">
      <c r="A220" s="68"/>
      <c r="B220" s="71"/>
      <c r="C220" s="70"/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 ht="15">
      <c r="A221" s="68"/>
      <c r="B221" s="71"/>
      <c r="C221" s="70"/>
      <c r="D221" s="70"/>
      <c r="E221" s="70"/>
      <c r="F221" s="70"/>
      <c r="G221" s="70"/>
      <c r="H221" s="70"/>
      <c r="I221" s="70"/>
      <c r="J221" s="70"/>
      <c r="K221" s="70"/>
      <c r="L221" s="70"/>
    </row>
    <row r="222" spans="1:12" ht="15">
      <c r="A222" s="68"/>
      <c r="B222" s="71"/>
      <c r="C222" s="70"/>
      <c r="D222" s="70"/>
      <c r="E222" s="70"/>
      <c r="F222" s="70"/>
      <c r="G222" s="70"/>
      <c r="H222" s="70"/>
      <c r="I222" s="70"/>
      <c r="J222" s="70"/>
      <c r="K222" s="70"/>
      <c r="L222" s="70"/>
    </row>
    <row r="223" spans="1:12" ht="15">
      <c r="A223" s="68"/>
      <c r="B223" s="71"/>
      <c r="C223" s="70"/>
      <c r="D223" s="70"/>
      <c r="E223" s="70"/>
      <c r="F223" s="70"/>
      <c r="G223" s="70"/>
      <c r="H223" s="70"/>
      <c r="I223" s="70"/>
      <c r="J223" s="70"/>
      <c r="K223" s="70"/>
      <c r="L223" s="70"/>
    </row>
    <row r="224" spans="1:12" ht="15">
      <c r="A224" s="68"/>
      <c r="B224" s="71"/>
      <c r="C224" s="70"/>
      <c r="D224" s="70"/>
      <c r="E224" s="70"/>
      <c r="F224" s="70"/>
      <c r="G224" s="70"/>
      <c r="H224" s="70"/>
      <c r="I224" s="70"/>
      <c r="J224" s="70"/>
      <c r="K224" s="70"/>
      <c r="L224" s="70"/>
    </row>
    <row r="225" spans="1:12" ht="15">
      <c r="A225" s="68"/>
      <c r="B225" s="71"/>
      <c r="C225" s="70"/>
      <c r="D225" s="70"/>
      <c r="E225" s="70"/>
      <c r="F225" s="70"/>
      <c r="G225" s="70"/>
      <c r="H225" s="70"/>
      <c r="I225" s="70"/>
      <c r="J225" s="70"/>
      <c r="K225" s="70"/>
      <c r="L225" s="70"/>
    </row>
    <row r="226" spans="1:12" ht="15">
      <c r="A226" s="68"/>
      <c r="B226" s="71"/>
      <c r="C226" s="70"/>
      <c r="D226" s="70"/>
      <c r="E226" s="70"/>
      <c r="F226" s="70"/>
      <c r="G226" s="70"/>
      <c r="H226" s="70"/>
      <c r="I226" s="70"/>
      <c r="J226" s="70"/>
      <c r="K226" s="70"/>
      <c r="L226" s="70"/>
    </row>
    <row r="227" spans="1:12" ht="15">
      <c r="A227" s="68"/>
      <c r="B227" s="71"/>
      <c r="C227" s="70"/>
      <c r="D227" s="70"/>
      <c r="E227" s="70"/>
      <c r="F227" s="70"/>
      <c r="G227" s="70"/>
      <c r="H227" s="70"/>
      <c r="I227" s="70"/>
      <c r="J227" s="70"/>
      <c r="K227" s="70"/>
      <c r="L227" s="70"/>
    </row>
    <row r="228" spans="1:12" ht="15">
      <c r="A228" s="68"/>
      <c r="B228" s="71"/>
      <c r="C228" s="70"/>
      <c r="D228" s="70"/>
      <c r="E228" s="70"/>
      <c r="F228" s="70"/>
      <c r="G228" s="70"/>
      <c r="H228" s="70"/>
      <c r="I228" s="70"/>
      <c r="J228" s="70"/>
      <c r="K228" s="70"/>
      <c r="L228" s="70"/>
    </row>
    <row r="229" spans="1:12" ht="15">
      <c r="A229" s="68"/>
      <c r="B229" s="71"/>
      <c r="C229" s="70"/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2" ht="15">
      <c r="A230" s="68"/>
      <c r="B230" s="71"/>
      <c r="C230" s="70"/>
      <c r="D230" s="70"/>
      <c r="E230" s="70"/>
      <c r="F230" s="70"/>
      <c r="G230" s="70"/>
      <c r="H230" s="70"/>
      <c r="I230" s="70"/>
      <c r="J230" s="70"/>
      <c r="K230" s="70"/>
      <c r="L230" s="70"/>
    </row>
    <row r="231" spans="1:12" ht="15">
      <c r="A231" s="68"/>
      <c r="B231" s="71"/>
      <c r="C231" s="70"/>
      <c r="D231" s="70"/>
      <c r="E231" s="70"/>
      <c r="F231" s="70"/>
      <c r="G231" s="70"/>
      <c r="H231" s="70"/>
      <c r="I231" s="70"/>
      <c r="J231" s="70"/>
      <c r="K231" s="70"/>
      <c r="L231" s="70"/>
    </row>
    <row r="232" spans="1:12" ht="15">
      <c r="A232" s="68"/>
      <c r="B232" s="71"/>
      <c r="C232" s="70"/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ht="15">
      <c r="A233" s="68"/>
      <c r="B233" s="71"/>
      <c r="C233" s="70"/>
      <c r="D233" s="70"/>
      <c r="E233" s="70"/>
      <c r="F233" s="70"/>
      <c r="G233" s="70"/>
      <c r="H233" s="70"/>
      <c r="I233" s="70"/>
      <c r="J233" s="70"/>
      <c r="K233" s="70"/>
      <c r="L233" s="70"/>
    </row>
    <row r="234" spans="1:12" ht="15">
      <c r="A234" s="68"/>
      <c r="B234" s="71"/>
      <c r="C234" s="70"/>
      <c r="D234" s="70"/>
      <c r="E234" s="70"/>
      <c r="F234" s="70"/>
      <c r="G234" s="70"/>
      <c r="H234" s="70"/>
      <c r="I234" s="70"/>
      <c r="J234" s="70"/>
      <c r="K234" s="70"/>
      <c r="L234" s="70"/>
    </row>
    <row r="235" spans="1:12" ht="15">
      <c r="A235" s="68"/>
      <c r="B235" s="71"/>
      <c r="C235" s="70"/>
      <c r="D235" s="70"/>
      <c r="E235" s="70"/>
      <c r="F235" s="70"/>
      <c r="G235" s="70"/>
      <c r="H235" s="70"/>
      <c r="I235" s="70"/>
      <c r="J235" s="70"/>
      <c r="K235" s="70"/>
      <c r="L235" s="70"/>
    </row>
    <row r="236" spans="1:12" ht="15">
      <c r="A236" s="68"/>
      <c r="B236" s="71"/>
      <c r="C236" s="70"/>
      <c r="D236" s="70"/>
      <c r="E236" s="70"/>
      <c r="F236" s="70"/>
      <c r="G236" s="70"/>
      <c r="H236" s="70"/>
      <c r="I236" s="70"/>
      <c r="J236" s="70"/>
      <c r="K236" s="70"/>
      <c r="L236" s="70"/>
    </row>
    <row r="237" spans="1:12" ht="15">
      <c r="A237" s="68"/>
      <c r="B237" s="71"/>
      <c r="C237" s="70"/>
      <c r="D237" s="70"/>
      <c r="E237" s="70"/>
      <c r="F237" s="70"/>
      <c r="G237" s="70"/>
      <c r="H237" s="70"/>
      <c r="I237" s="70"/>
      <c r="J237" s="70"/>
      <c r="K237" s="70"/>
      <c r="L237" s="70"/>
    </row>
    <row r="238" spans="1:12" ht="15">
      <c r="A238" s="68"/>
      <c r="B238" s="71"/>
      <c r="C238" s="70"/>
      <c r="D238" s="70"/>
      <c r="E238" s="70"/>
      <c r="F238" s="70"/>
      <c r="G238" s="70"/>
      <c r="H238" s="70"/>
      <c r="I238" s="70"/>
      <c r="J238" s="70"/>
      <c r="K238" s="70"/>
      <c r="L238" s="70"/>
    </row>
    <row r="239" spans="1:12" ht="15">
      <c r="A239" s="68"/>
      <c r="B239" s="71"/>
      <c r="C239" s="70"/>
      <c r="D239" s="70"/>
      <c r="E239" s="70"/>
      <c r="F239" s="70"/>
      <c r="G239" s="70"/>
      <c r="H239" s="70"/>
      <c r="I239" s="70"/>
      <c r="J239" s="70"/>
      <c r="K239" s="70"/>
      <c r="L239" s="70"/>
    </row>
    <row r="240" spans="1:12" ht="15">
      <c r="A240" s="68"/>
      <c r="B240" s="71"/>
      <c r="C240" s="70"/>
      <c r="D240" s="70"/>
      <c r="E240" s="70"/>
      <c r="F240" s="70"/>
      <c r="G240" s="70"/>
      <c r="H240" s="70"/>
      <c r="I240" s="70"/>
      <c r="J240" s="70"/>
      <c r="K240" s="70"/>
      <c r="L240" s="70"/>
    </row>
    <row r="241" spans="1:12" ht="15">
      <c r="A241" s="68"/>
      <c r="B241" s="71"/>
      <c r="C241" s="70"/>
      <c r="D241" s="70"/>
      <c r="E241" s="70"/>
      <c r="F241" s="70"/>
      <c r="G241" s="70"/>
      <c r="H241" s="70"/>
      <c r="I241" s="70"/>
      <c r="J241" s="70"/>
      <c r="K241" s="70"/>
      <c r="L241" s="70"/>
    </row>
    <row r="242" spans="1:12" ht="15">
      <c r="A242" s="68"/>
      <c r="B242" s="71"/>
      <c r="C242" s="70"/>
      <c r="D242" s="70"/>
      <c r="E242" s="70"/>
      <c r="F242" s="70"/>
      <c r="G242" s="70"/>
      <c r="H242" s="70"/>
      <c r="I242" s="70"/>
      <c r="J242" s="70"/>
      <c r="K242" s="70"/>
      <c r="L242" s="70"/>
    </row>
    <row r="243" spans="1:12" ht="15">
      <c r="A243" s="68"/>
      <c r="B243" s="71"/>
      <c r="C243" s="70"/>
      <c r="D243" s="70"/>
      <c r="E243" s="70"/>
      <c r="F243" s="70"/>
      <c r="G243" s="70"/>
      <c r="H243" s="70"/>
      <c r="I243" s="70"/>
      <c r="J243" s="70"/>
      <c r="K243" s="70"/>
      <c r="L243" s="70"/>
    </row>
    <row r="244" spans="1:12" ht="15">
      <c r="A244" s="68"/>
      <c r="B244" s="71"/>
      <c r="C244" s="70"/>
      <c r="D244" s="70"/>
      <c r="E244" s="70"/>
      <c r="F244" s="70"/>
      <c r="G244" s="70"/>
      <c r="H244" s="70"/>
      <c r="I244" s="70"/>
      <c r="J244" s="70"/>
      <c r="K244" s="70"/>
      <c r="L244" s="70"/>
    </row>
    <row r="245" spans="1:12" ht="15">
      <c r="A245" s="68"/>
      <c r="B245" s="71"/>
      <c r="C245" s="70"/>
      <c r="D245" s="70"/>
      <c r="E245" s="70"/>
      <c r="F245" s="70"/>
      <c r="G245" s="70"/>
      <c r="H245" s="70"/>
      <c r="I245" s="70"/>
      <c r="J245" s="70"/>
      <c r="K245" s="70"/>
      <c r="L245" s="70"/>
    </row>
    <row r="246" spans="1:12" ht="15">
      <c r="A246" s="68"/>
      <c r="B246" s="71"/>
      <c r="C246" s="70"/>
      <c r="D246" s="70"/>
      <c r="E246" s="70"/>
      <c r="F246" s="70"/>
      <c r="G246" s="70"/>
      <c r="H246" s="70"/>
      <c r="I246" s="70"/>
      <c r="J246" s="70"/>
      <c r="K246" s="70"/>
      <c r="L246" s="70"/>
    </row>
    <row r="247" spans="1:12" ht="15">
      <c r="A247" s="68"/>
      <c r="B247" s="71"/>
      <c r="C247" s="70"/>
      <c r="D247" s="70"/>
      <c r="E247" s="70"/>
      <c r="F247" s="70"/>
      <c r="G247" s="70"/>
      <c r="H247" s="70"/>
      <c r="I247" s="70"/>
      <c r="J247" s="70"/>
      <c r="K247" s="70"/>
      <c r="L247" s="70"/>
    </row>
    <row r="248" spans="1:12" ht="15">
      <c r="A248" s="68"/>
      <c r="B248" s="71"/>
      <c r="C248" s="70"/>
      <c r="D248" s="70"/>
      <c r="E248" s="70"/>
      <c r="F248" s="70"/>
      <c r="G248" s="70"/>
      <c r="H248" s="70"/>
      <c r="I248" s="70"/>
      <c r="J248" s="70"/>
      <c r="K248" s="70"/>
      <c r="L248" s="70"/>
    </row>
    <row r="249" spans="1:12" ht="15">
      <c r="A249" s="68"/>
      <c r="B249" s="71"/>
      <c r="C249" s="70"/>
      <c r="D249" s="70"/>
      <c r="E249" s="70"/>
      <c r="F249" s="70"/>
      <c r="G249" s="70"/>
      <c r="H249" s="70"/>
      <c r="I249" s="70"/>
      <c r="J249" s="70"/>
      <c r="K249" s="70"/>
      <c r="L249" s="70"/>
    </row>
    <row r="250" spans="1:12" ht="15">
      <c r="A250" s="68"/>
      <c r="B250" s="71"/>
      <c r="C250" s="70"/>
      <c r="D250" s="70"/>
      <c r="E250" s="70"/>
      <c r="F250" s="70"/>
      <c r="G250" s="70"/>
      <c r="H250" s="70"/>
      <c r="I250" s="70"/>
      <c r="J250" s="70"/>
      <c r="K250" s="70"/>
      <c r="L250" s="70"/>
    </row>
    <row r="251" spans="1:12" ht="15">
      <c r="A251" s="68"/>
      <c r="B251" s="71"/>
      <c r="C251" s="70"/>
      <c r="D251" s="70"/>
      <c r="E251" s="70"/>
      <c r="F251" s="70"/>
      <c r="G251" s="70"/>
      <c r="H251" s="70"/>
      <c r="I251" s="70"/>
      <c r="J251" s="70"/>
      <c r="K251" s="70"/>
      <c r="L251" s="70"/>
    </row>
    <row r="252" spans="1:12" ht="15">
      <c r="A252" s="68"/>
      <c r="B252" s="71"/>
      <c r="C252" s="70"/>
      <c r="D252" s="70"/>
      <c r="E252" s="70"/>
      <c r="F252" s="70"/>
      <c r="G252" s="70"/>
      <c r="H252" s="70"/>
      <c r="I252" s="70"/>
      <c r="J252" s="70"/>
      <c r="K252" s="70"/>
      <c r="L252" s="70"/>
    </row>
    <row r="253" spans="1:12" ht="15">
      <c r="A253" s="68"/>
      <c r="B253" s="71"/>
      <c r="C253" s="70"/>
      <c r="D253" s="70"/>
      <c r="E253" s="70"/>
      <c r="F253" s="70"/>
      <c r="G253" s="70"/>
      <c r="H253" s="70"/>
      <c r="I253" s="70"/>
      <c r="J253" s="70"/>
      <c r="K253" s="70"/>
      <c r="L253" s="70"/>
    </row>
    <row r="254" spans="1:12" ht="15">
      <c r="A254" s="68"/>
      <c r="B254" s="71"/>
      <c r="C254" s="70"/>
      <c r="D254" s="70"/>
      <c r="E254" s="70"/>
      <c r="F254" s="70"/>
      <c r="G254" s="70"/>
      <c r="H254" s="70"/>
      <c r="I254" s="70"/>
      <c r="J254" s="70"/>
      <c r="K254" s="70"/>
      <c r="L254" s="70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" bottom="0" header="0" footer="0"/>
  <pageSetup horizontalDpi="300" verticalDpi="300" orientation="landscape" paperSize="9" scale="82" r:id="rId1"/>
  <rowBreaks count="2" manualBreakCount="2">
    <brk id="45" max="255" man="1"/>
    <brk id="82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plaanning commision</dc:creator>
  <cp:keywords/>
  <dc:description/>
  <cp:lastModifiedBy>plaanning commision</cp:lastModifiedBy>
  <cp:lastPrinted>2006-09-06T11:43:24Z</cp:lastPrinted>
  <dcterms:created xsi:type="dcterms:W3CDTF">2006-09-06T11:38:20Z</dcterms:created>
  <dcterms:modified xsi:type="dcterms:W3CDTF">2006-09-06T11:43:35Z</dcterms:modified>
  <cp:category/>
  <cp:version/>
  <cp:contentType/>
  <cp:contentStatus/>
</cp:coreProperties>
</file>