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imachal Pradesh(F)" sheetId="1" r:id="rId1"/>
  </sheets>
  <definedNames>
    <definedName name="_xlnm.Print_Area" localSheetId="0">'Himachal Pradesh(F)'!$A$1:$O$123</definedName>
    <definedName name="_xlnm.Print_Titles" localSheetId="0">'Himachal Pradesh(F)'!$A:$B,'Himachal Pradesh(F)'!$1:$7</definedName>
  </definedNames>
  <calcPr fullCalcOnLoad="1"/>
</workbook>
</file>

<file path=xl/sharedStrings.xml><?xml version="1.0" encoding="utf-8"?>
<sst xmlns="http://schemas.openxmlformats.org/spreadsheetml/2006/main" count="153" uniqueCount="144">
  <si>
    <t xml:space="preserve">FINANCIAL PERFORMANCE OF HIMACHAL PRADESH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</si>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</sst>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9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2" fontId="16" fillId="2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2" fontId="12" fillId="2" borderId="0" xfId="0" applyNumberFormat="1" applyFont="1" applyFill="1" applyBorder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85" zoomScaleNormal="85" zoomScaleSheetLayoutView="70" workbookViewId="0" topLeftCell="A1">
      <selection activeCell="A1" sqref="A1:O123"/>
    </sheetView>
  </sheetViews>
  <sheetFormatPr defaultColWidth="9.140625" defaultRowHeight="12.75"/>
  <cols>
    <col min="1" max="1" width="5.28125" style="73" customWidth="1"/>
    <col min="2" max="2" width="55.421875" style="8" customWidth="1"/>
    <col min="3" max="3" width="15.57421875" style="4" customWidth="1"/>
    <col min="4" max="4" width="14.28125" style="4" customWidth="1"/>
    <col min="5" max="5" width="13.28125" style="4" customWidth="1"/>
    <col min="6" max="6" width="14.00390625" style="4" customWidth="1"/>
    <col min="7" max="7" width="14.7109375" style="4" customWidth="1"/>
    <col min="8" max="9" width="14.140625" style="4" customWidth="1"/>
    <col min="10" max="10" width="13.421875" style="4" customWidth="1"/>
    <col min="11" max="11" width="13.28125" style="4" customWidth="1"/>
    <col min="12" max="12" width="14.7109375" style="4" customWidth="1"/>
    <col min="13" max="13" width="13.7109375" style="4" customWidth="1"/>
    <col min="14" max="14" width="14.8515625" style="4" customWidth="1"/>
    <col min="15" max="15" width="14.710937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" customFormat="1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2"/>
      <c r="M3" s="12" t="s">
        <v>8</v>
      </c>
      <c r="N3" s="12"/>
      <c r="O3" s="11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thickBot="1">
      <c r="A4" s="9"/>
      <c r="B4" s="10"/>
      <c r="C4" s="13"/>
      <c r="D4" s="11" t="s">
        <v>10</v>
      </c>
      <c r="E4" s="11" t="s">
        <v>11</v>
      </c>
      <c r="F4" s="11" t="s">
        <v>12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9"/>
      <c r="B5" s="10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9"/>
      <c r="B6" s="10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8" customFormat="1" ht="15" customHeight="1" thickBot="1">
      <c r="A7" s="14" t="s">
        <v>13</v>
      </c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  <c r="O7" s="16" t="s">
        <v>27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>
      <c r="A8" s="19" t="s">
        <v>28</v>
      </c>
      <c r="B8" s="20" t="s">
        <v>126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3"/>
      <c r="B9" s="24" t="s">
        <v>29</v>
      </c>
      <c r="C9" s="25">
        <v>29293</v>
      </c>
      <c r="D9" s="25">
        <v>4794</v>
      </c>
      <c r="E9" s="25">
        <v>4755</v>
      </c>
      <c r="F9" s="26">
        <v>4584.45</v>
      </c>
      <c r="G9" s="27">
        <v>923</v>
      </c>
      <c r="H9" s="28">
        <v>920.78</v>
      </c>
      <c r="I9" s="29">
        <v>782.29</v>
      </c>
      <c r="J9" s="26">
        <v>458.06</v>
      </c>
      <c r="K9" s="25">
        <v>458.06</v>
      </c>
      <c r="L9" s="26">
        <v>246.02</v>
      </c>
      <c r="M9" s="28">
        <v>571.07</v>
      </c>
      <c r="N9" s="29">
        <v>652.93</v>
      </c>
      <c r="O9" s="30">
        <v>719.65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3"/>
      <c r="B10" s="24" t="s">
        <v>30</v>
      </c>
      <c r="C10" s="25"/>
      <c r="D10" s="25"/>
      <c r="E10" s="25"/>
      <c r="F10" s="26">
        <v>0</v>
      </c>
      <c r="G10" s="28">
        <v>0</v>
      </c>
      <c r="H10" s="28">
        <v>0</v>
      </c>
      <c r="I10" s="29">
        <v>0</v>
      </c>
      <c r="J10" s="26">
        <v>526.28</v>
      </c>
      <c r="K10" s="25">
        <v>526.28</v>
      </c>
      <c r="L10" s="26">
        <v>364.01</v>
      </c>
      <c r="M10" s="28">
        <v>599.47</v>
      </c>
      <c r="N10" s="29">
        <v>599.47</v>
      </c>
      <c r="O10" s="30">
        <v>596.67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3"/>
      <c r="B11" s="24" t="s">
        <v>31</v>
      </c>
      <c r="C11" s="25">
        <v>11714</v>
      </c>
      <c r="D11" s="25">
        <v>2363</v>
      </c>
      <c r="E11" s="25">
        <v>3096</v>
      </c>
      <c r="F11" s="26">
        <v>3089.82</v>
      </c>
      <c r="G11" s="27">
        <v>2054</v>
      </c>
      <c r="H11" s="28">
        <v>2049.7</v>
      </c>
      <c r="I11" s="29">
        <v>1481.38</v>
      </c>
      <c r="J11" s="26"/>
      <c r="K11" s="25"/>
      <c r="L11" s="26">
        <v>1183.45</v>
      </c>
      <c r="M11" s="28"/>
      <c r="N11" s="31"/>
      <c r="O11" s="30">
        <v>1531.05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3"/>
      <c r="B12" s="24" t="s">
        <v>32</v>
      </c>
      <c r="C12" s="25"/>
      <c r="D12" s="25"/>
      <c r="E12" s="25"/>
      <c r="F12" s="26"/>
      <c r="G12" s="28"/>
      <c r="H12" s="28"/>
      <c r="I12" s="29"/>
      <c r="J12" s="26">
        <v>1560.83</v>
      </c>
      <c r="K12" s="25">
        <v>1560.83</v>
      </c>
      <c r="L12" s="26"/>
      <c r="M12" s="28">
        <v>1347.12</v>
      </c>
      <c r="N12" s="29">
        <v>1390.82</v>
      </c>
      <c r="O12" s="3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2"/>
      <c r="B13" s="24" t="s">
        <v>33</v>
      </c>
      <c r="C13" s="25">
        <v>14519</v>
      </c>
      <c r="D13" s="25">
        <v>3257</v>
      </c>
      <c r="E13" s="25">
        <v>3229</v>
      </c>
      <c r="F13" s="26">
        <v>2937.8</v>
      </c>
      <c r="G13" s="27">
        <v>1148</v>
      </c>
      <c r="H13" s="28">
        <v>1147.95</v>
      </c>
      <c r="I13" s="29">
        <v>1035.51</v>
      </c>
      <c r="J13" s="26">
        <v>1170.94</v>
      </c>
      <c r="K13" s="25">
        <v>1170.94</v>
      </c>
      <c r="L13" s="26">
        <v>1013.56</v>
      </c>
      <c r="M13" s="28">
        <v>1428.69</v>
      </c>
      <c r="N13" s="29">
        <v>1428.69</v>
      </c>
      <c r="O13" s="30">
        <v>1357.9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2"/>
      <c r="B14" s="24" t="s">
        <v>34</v>
      </c>
      <c r="C14" s="25">
        <v>1112</v>
      </c>
      <c r="D14" s="25">
        <v>272</v>
      </c>
      <c r="E14" s="25">
        <v>357</v>
      </c>
      <c r="F14" s="26">
        <v>380.86</v>
      </c>
      <c r="G14" s="27">
        <v>71</v>
      </c>
      <c r="H14" s="28">
        <v>71</v>
      </c>
      <c r="I14" s="29">
        <v>70.17</v>
      </c>
      <c r="J14" s="26">
        <v>65</v>
      </c>
      <c r="K14" s="25">
        <v>65</v>
      </c>
      <c r="L14" s="26">
        <v>269.04</v>
      </c>
      <c r="M14" s="28">
        <v>65</v>
      </c>
      <c r="N14" s="29">
        <v>72.37</v>
      </c>
      <c r="O14" s="30">
        <v>83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2"/>
      <c r="B15" s="24" t="s">
        <v>35</v>
      </c>
      <c r="C15" s="25">
        <v>1554</v>
      </c>
      <c r="D15" s="25">
        <v>236</v>
      </c>
      <c r="E15" s="25">
        <v>221</v>
      </c>
      <c r="F15" s="26">
        <v>263.86</v>
      </c>
      <c r="G15" s="27">
        <v>136</v>
      </c>
      <c r="H15" s="28">
        <v>147.9</v>
      </c>
      <c r="I15" s="29">
        <v>124.08</v>
      </c>
      <c r="J15" s="26">
        <v>138.86</v>
      </c>
      <c r="K15" s="25">
        <v>138.86</v>
      </c>
      <c r="L15" s="26">
        <v>125.31</v>
      </c>
      <c r="M15" s="28">
        <v>185.64</v>
      </c>
      <c r="N15" s="29">
        <v>191.15</v>
      </c>
      <c r="O15" s="30">
        <v>202.84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2"/>
      <c r="B16" s="24" t="s">
        <v>36</v>
      </c>
      <c r="C16" s="25">
        <v>42377</v>
      </c>
      <c r="D16" s="25">
        <v>7385</v>
      </c>
      <c r="E16" s="25">
        <v>7455</v>
      </c>
      <c r="F16" s="26">
        <v>7158.39</v>
      </c>
      <c r="G16" s="27">
        <v>5110</v>
      </c>
      <c r="H16" s="28">
        <v>4575.76</v>
      </c>
      <c r="I16" s="29">
        <v>4545.54</v>
      </c>
      <c r="J16" s="26">
        <v>4932.05</v>
      </c>
      <c r="K16" s="25">
        <v>5243.25</v>
      </c>
      <c r="L16" s="26">
        <f>4461.03+121.19</f>
        <v>4582.219999999999</v>
      </c>
      <c r="M16" s="28">
        <v>7111.38</v>
      </c>
      <c r="N16" s="29">
        <v>7847.31</v>
      </c>
      <c r="O16" s="30">
        <v>12210.74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2"/>
      <c r="B17" s="24" t="s">
        <v>37</v>
      </c>
      <c r="C17" s="25">
        <v>0</v>
      </c>
      <c r="D17" s="25">
        <v>0</v>
      </c>
      <c r="E17" s="25">
        <v>0</v>
      </c>
      <c r="F17" s="26">
        <v>0</v>
      </c>
      <c r="G17" s="27">
        <v>0</v>
      </c>
      <c r="H17" s="28">
        <v>0</v>
      </c>
      <c r="I17" s="29">
        <v>0</v>
      </c>
      <c r="J17" s="26">
        <v>0</v>
      </c>
      <c r="K17" s="25">
        <v>0</v>
      </c>
      <c r="L17" s="26">
        <v>0</v>
      </c>
      <c r="M17" s="28">
        <v>0</v>
      </c>
      <c r="N17" s="29">
        <v>0</v>
      </c>
      <c r="O17" s="30">
        <v>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2"/>
      <c r="B18" s="24" t="s">
        <v>38</v>
      </c>
      <c r="C18" s="25">
        <v>0</v>
      </c>
      <c r="D18" s="25">
        <v>0</v>
      </c>
      <c r="E18" s="25">
        <v>0</v>
      </c>
      <c r="F18" s="26">
        <v>0</v>
      </c>
      <c r="G18" s="27">
        <v>0</v>
      </c>
      <c r="H18" s="28">
        <v>0</v>
      </c>
      <c r="I18" s="29">
        <v>0</v>
      </c>
      <c r="J18" s="26">
        <v>0</v>
      </c>
      <c r="K18" s="25">
        <v>0</v>
      </c>
      <c r="L18" s="26">
        <v>0</v>
      </c>
      <c r="M18" s="28">
        <v>0</v>
      </c>
      <c r="N18" s="29">
        <v>0</v>
      </c>
      <c r="O18" s="30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2"/>
      <c r="B19" s="24" t="s">
        <v>39</v>
      </c>
      <c r="C19" s="25">
        <v>0</v>
      </c>
      <c r="D19" s="25">
        <v>2108</v>
      </c>
      <c r="E19" s="25">
        <v>2888</v>
      </c>
      <c r="F19" s="26">
        <v>3197.39</v>
      </c>
      <c r="G19" s="27">
        <v>100</v>
      </c>
      <c r="H19" s="28">
        <v>100</v>
      </c>
      <c r="I19" s="29">
        <v>100</v>
      </c>
      <c r="J19" s="26">
        <v>3183</v>
      </c>
      <c r="K19" s="25">
        <v>3183</v>
      </c>
      <c r="L19" s="26">
        <f>1137+988.5+466.13+560+31.37</f>
        <v>3183</v>
      </c>
      <c r="M19" s="28">
        <v>4183</v>
      </c>
      <c r="N19" s="29">
        <v>5441</v>
      </c>
      <c r="O19" s="30">
        <v>5440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2"/>
      <c r="B20" s="24" t="s">
        <v>40</v>
      </c>
      <c r="C20" s="25">
        <v>11686</v>
      </c>
      <c r="D20" s="25">
        <v>0</v>
      </c>
      <c r="E20" s="25">
        <v>0</v>
      </c>
      <c r="F20" s="26"/>
      <c r="G20" s="27">
        <v>0</v>
      </c>
      <c r="H20" s="28">
        <v>0</v>
      </c>
      <c r="I20" s="29">
        <v>0</v>
      </c>
      <c r="J20" s="26">
        <v>0</v>
      </c>
      <c r="K20" s="25">
        <v>0</v>
      </c>
      <c r="L20" s="26">
        <v>0</v>
      </c>
      <c r="M20" s="28">
        <v>0</v>
      </c>
      <c r="N20" s="29">
        <v>0</v>
      </c>
      <c r="O20" s="30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2"/>
      <c r="B21" s="24" t="s">
        <v>41</v>
      </c>
      <c r="C21" s="25">
        <v>1990</v>
      </c>
      <c r="D21" s="25">
        <v>287</v>
      </c>
      <c r="E21" s="25">
        <v>289</v>
      </c>
      <c r="F21" s="26">
        <v>285.45</v>
      </c>
      <c r="G21" s="27">
        <v>78</v>
      </c>
      <c r="H21" s="28">
        <v>78.01</v>
      </c>
      <c r="I21" s="29">
        <v>47.6</v>
      </c>
      <c r="J21" s="26">
        <v>109.37</v>
      </c>
      <c r="K21" s="25">
        <v>118.37</v>
      </c>
      <c r="L21" s="26">
        <v>48.14</v>
      </c>
      <c r="M21" s="28">
        <v>118.43</v>
      </c>
      <c r="N21" s="29">
        <v>136.23</v>
      </c>
      <c r="O21" s="30">
        <v>118.13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2"/>
      <c r="B22" s="24" t="s">
        <v>127</v>
      </c>
      <c r="C22" s="25"/>
      <c r="D22" s="25"/>
      <c r="E22" s="25"/>
      <c r="F22" s="26"/>
      <c r="G22" s="28"/>
      <c r="H22" s="28"/>
      <c r="I22" s="29"/>
      <c r="J22" s="26"/>
      <c r="K22" s="25"/>
      <c r="L22" s="26"/>
      <c r="M22" s="28"/>
      <c r="N22" s="29"/>
      <c r="O22" s="3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2"/>
      <c r="B23" s="24" t="s">
        <v>42</v>
      </c>
      <c r="C23" s="25">
        <v>5924</v>
      </c>
      <c r="D23" s="25">
        <v>1155</v>
      </c>
      <c r="E23" s="25">
        <v>1591</v>
      </c>
      <c r="F23" s="26">
        <v>1587.44</v>
      </c>
      <c r="G23" s="27">
        <v>800</v>
      </c>
      <c r="H23" s="28">
        <v>930.77</v>
      </c>
      <c r="I23" s="29">
        <v>1730.78</v>
      </c>
      <c r="J23" s="26"/>
      <c r="K23" s="25">
        <v>0</v>
      </c>
      <c r="L23" s="26">
        <v>1178.87</v>
      </c>
      <c r="M23" s="28">
        <v>0</v>
      </c>
      <c r="N23" s="29">
        <v>1099.9</v>
      </c>
      <c r="O23" s="30">
        <v>923.8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2"/>
      <c r="B24" s="24" t="s">
        <v>43</v>
      </c>
      <c r="C24" s="25">
        <v>0</v>
      </c>
      <c r="D24" s="25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26">
        <v>600</v>
      </c>
      <c r="K24" s="25">
        <v>1200</v>
      </c>
      <c r="L24" s="26">
        <v>0</v>
      </c>
      <c r="M24" s="28">
        <v>1099.9</v>
      </c>
      <c r="N24" s="29">
        <v>0</v>
      </c>
      <c r="O24" s="30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0" customFormat="1" ht="15" customHeight="1">
      <c r="A25" s="32"/>
      <c r="B25" s="33" t="s">
        <v>44</v>
      </c>
      <c r="C25" s="34">
        <f>SUM(C9:C24)</f>
        <v>120169</v>
      </c>
      <c r="D25" s="34">
        <f>SUM(D9:D24)</f>
        <v>21857</v>
      </c>
      <c r="E25" s="34">
        <f>SUM(E9:E24)</f>
        <v>23881</v>
      </c>
      <c r="F25" s="35">
        <f>SUM(F9:F24)</f>
        <v>23485.46</v>
      </c>
      <c r="G25" s="36">
        <f>SUM(G8:G24)</f>
        <v>10420</v>
      </c>
      <c r="H25" s="36">
        <f aca="true" t="shared" si="0" ref="H25:M25">SUM(H9:H24)</f>
        <v>10021.87</v>
      </c>
      <c r="I25" s="37">
        <f>SUM(I9:I24)</f>
        <v>9917.35</v>
      </c>
      <c r="J25" s="35">
        <f t="shared" si="0"/>
        <v>12744.390000000001</v>
      </c>
      <c r="K25" s="34">
        <f t="shared" si="0"/>
        <v>13664.590000000002</v>
      </c>
      <c r="L25" s="35">
        <f>SUM(L9:L24)</f>
        <v>12193.619999999999</v>
      </c>
      <c r="M25" s="36">
        <f t="shared" si="0"/>
        <v>16709.7</v>
      </c>
      <c r="N25" s="37">
        <f>SUM(N8:N24)</f>
        <v>18859.870000000003</v>
      </c>
      <c r="O25" s="38">
        <f>SUM(O9:O24)</f>
        <v>23183.78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ht="15" customHeight="1">
      <c r="A26" s="32"/>
      <c r="B26" s="24"/>
      <c r="C26" s="25"/>
      <c r="D26" s="25"/>
      <c r="E26" s="25"/>
      <c r="F26" s="41"/>
      <c r="G26" s="28"/>
      <c r="H26" s="28"/>
      <c r="I26" s="37"/>
      <c r="J26" s="26"/>
      <c r="K26" s="42"/>
      <c r="L26" s="35"/>
      <c r="M26" s="28"/>
      <c r="N26" s="43"/>
      <c r="O26" s="3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 customHeight="1">
      <c r="A27" s="32" t="s">
        <v>45</v>
      </c>
      <c r="B27" s="20" t="s">
        <v>128</v>
      </c>
      <c r="C27" s="25"/>
      <c r="D27" s="25"/>
      <c r="E27" s="25"/>
      <c r="F27" s="26"/>
      <c r="G27" s="28"/>
      <c r="H27" s="28"/>
      <c r="I27" s="29"/>
      <c r="J27" s="26"/>
      <c r="K27" s="25"/>
      <c r="L27" s="26"/>
      <c r="M27" s="28"/>
      <c r="N27" s="29"/>
      <c r="O27" s="3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2"/>
      <c r="B28" s="20" t="s">
        <v>129</v>
      </c>
      <c r="C28" s="25"/>
      <c r="D28" s="25"/>
      <c r="E28" s="25"/>
      <c r="F28" s="26"/>
      <c r="G28" s="28"/>
      <c r="H28" s="28"/>
      <c r="I28" s="29"/>
      <c r="J28" s="26"/>
      <c r="K28" s="25"/>
      <c r="L28" s="26"/>
      <c r="M28" s="28"/>
      <c r="N28" s="29"/>
      <c r="O28" s="3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2"/>
      <c r="B29" s="24" t="s">
        <v>46</v>
      </c>
      <c r="C29" s="25">
        <v>842</v>
      </c>
      <c r="D29" s="25">
        <v>97</v>
      </c>
      <c r="E29" s="25">
        <v>97</v>
      </c>
      <c r="F29" s="26">
        <v>132</v>
      </c>
      <c r="G29" s="27">
        <v>97</v>
      </c>
      <c r="H29" s="28">
        <v>132.85</v>
      </c>
      <c r="I29" s="29">
        <v>176.56</v>
      </c>
      <c r="J29" s="26">
        <v>286.55</v>
      </c>
      <c r="K29" s="25">
        <v>143</v>
      </c>
      <c r="L29" s="26">
        <v>310</v>
      </c>
      <c r="M29" s="28">
        <v>328.55</v>
      </c>
      <c r="N29" s="29">
        <v>143</v>
      </c>
      <c r="O29" s="30">
        <v>336.2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2"/>
      <c r="B30" s="24" t="s">
        <v>47</v>
      </c>
      <c r="C30" s="25"/>
      <c r="D30" s="25">
        <v>0</v>
      </c>
      <c r="E30" s="25">
        <v>0</v>
      </c>
      <c r="F30" s="26">
        <v>0</v>
      </c>
      <c r="G30" s="27">
        <v>0</v>
      </c>
      <c r="H30" s="28">
        <v>0</v>
      </c>
      <c r="I30" s="29">
        <v>0</v>
      </c>
      <c r="J30" s="26">
        <v>0</v>
      </c>
      <c r="K30" s="25">
        <v>143.55</v>
      </c>
      <c r="L30" s="26">
        <v>0</v>
      </c>
      <c r="M30" s="28">
        <v>0</v>
      </c>
      <c r="N30" s="29">
        <v>185.55</v>
      </c>
      <c r="O30" s="30">
        <v>189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2"/>
      <c r="B31" s="24" t="s">
        <v>48</v>
      </c>
      <c r="C31" s="25">
        <v>2268</v>
      </c>
      <c r="D31" s="25">
        <v>331</v>
      </c>
      <c r="E31" s="25">
        <v>396</v>
      </c>
      <c r="F31" s="26">
        <v>388.95</v>
      </c>
      <c r="G31" s="27">
        <v>0</v>
      </c>
      <c r="H31" s="28">
        <v>0</v>
      </c>
      <c r="I31" s="29">
        <v>0</v>
      </c>
      <c r="J31" s="26">
        <v>237</v>
      </c>
      <c r="K31" s="25">
        <v>237</v>
      </c>
      <c r="L31" s="26">
        <v>0</v>
      </c>
      <c r="M31" s="28">
        <v>325.3</v>
      </c>
      <c r="N31" s="29">
        <v>325.3</v>
      </c>
      <c r="O31" s="30">
        <v>419.25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2"/>
      <c r="B32" s="24" t="s">
        <v>49</v>
      </c>
      <c r="C32" s="25"/>
      <c r="D32" s="25">
        <v>100</v>
      </c>
      <c r="E32" s="25">
        <v>100</v>
      </c>
      <c r="F32" s="26">
        <v>96.8</v>
      </c>
      <c r="G32" s="27">
        <v>100</v>
      </c>
      <c r="H32" s="28">
        <v>100</v>
      </c>
      <c r="I32" s="29">
        <v>105.4</v>
      </c>
      <c r="J32" s="26">
        <v>112.93</v>
      </c>
      <c r="K32" s="25">
        <v>112.93</v>
      </c>
      <c r="L32" s="26">
        <v>80.42</v>
      </c>
      <c r="M32" s="28">
        <v>212.93</v>
      </c>
      <c r="N32" s="29">
        <v>212.93</v>
      </c>
      <c r="O32" s="30">
        <f>215.9+40</f>
        <v>255.9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2"/>
      <c r="B33" s="24" t="s">
        <v>50</v>
      </c>
      <c r="C33" s="25"/>
      <c r="D33" s="25">
        <v>585</v>
      </c>
      <c r="E33" s="25">
        <v>506</v>
      </c>
      <c r="F33" s="26">
        <v>483.74</v>
      </c>
      <c r="G33" s="27">
        <v>585</v>
      </c>
      <c r="H33" s="28">
        <v>526.43</v>
      </c>
      <c r="I33" s="29">
        <v>113.68</v>
      </c>
      <c r="J33" s="26">
        <v>633.75</v>
      </c>
      <c r="K33" s="25">
        <f>623.56+44</f>
        <v>667.56</v>
      </c>
      <c r="L33" s="26">
        <v>488.11</v>
      </c>
      <c r="M33" s="28">
        <v>625</v>
      </c>
      <c r="N33" s="29">
        <v>640.25</v>
      </c>
      <c r="O33" s="30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2"/>
      <c r="B34" s="24" t="s">
        <v>51</v>
      </c>
      <c r="C34" s="25"/>
      <c r="D34" s="25"/>
      <c r="E34" s="25">
        <v>0</v>
      </c>
      <c r="F34" s="26">
        <v>117.47</v>
      </c>
      <c r="G34" s="28">
        <v>0</v>
      </c>
      <c r="H34" s="28">
        <v>140.5</v>
      </c>
      <c r="I34" s="29">
        <v>152.5</v>
      </c>
      <c r="J34" s="26">
        <v>126</v>
      </c>
      <c r="K34" s="25">
        <v>126</v>
      </c>
      <c r="L34" s="26">
        <v>126</v>
      </c>
      <c r="M34" s="28">
        <v>126</v>
      </c>
      <c r="N34" s="29">
        <v>126</v>
      </c>
      <c r="O34" s="30">
        <v>137.73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2"/>
      <c r="B35" s="24" t="s">
        <v>52</v>
      </c>
      <c r="C35" s="25">
        <v>4674</v>
      </c>
      <c r="D35" s="25">
        <v>140</v>
      </c>
      <c r="E35" s="25">
        <v>140</v>
      </c>
      <c r="F35" s="26">
        <v>0</v>
      </c>
      <c r="G35" s="28">
        <v>0</v>
      </c>
      <c r="H35" s="28">
        <v>0</v>
      </c>
      <c r="I35" s="29">
        <v>0</v>
      </c>
      <c r="J35" s="26">
        <v>0.5</v>
      </c>
      <c r="K35" s="25"/>
      <c r="L35" s="26">
        <v>0</v>
      </c>
      <c r="M35" s="28">
        <v>26.25</v>
      </c>
      <c r="N35" s="29">
        <v>0</v>
      </c>
      <c r="O35" s="30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2"/>
      <c r="B36" s="20" t="s">
        <v>130</v>
      </c>
      <c r="C36" s="25"/>
      <c r="D36" s="25"/>
      <c r="E36" s="25"/>
      <c r="F36" s="26"/>
      <c r="G36" s="28"/>
      <c r="H36" s="28"/>
      <c r="I36" s="29"/>
      <c r="J36" s="26"/>
      <c r="K36" s="25"/>
      <c r="L36" s="26"/>
      <c r="M36" s="28"/>
      <c r="N36" s="29"/>
      <c r="O36" s="3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2"/>
      <c r="B37" s="24" t="s">
        <v>53</v>
      </c>
      <c r="C37" s="25"/>
      <c r="D37" s="25"/>
      <c r="E37" s="25"/>
      <c r="F37" s="26">
        <v>698.11</v>
      </c>
      <c r="G37" s="27">
        <v>0</v>
      </c>
      <c r="H37" s="28">
        <v>1080.04</v>
      </c>
      <c r="I37" s="29">
        <v>1421.1</v>
      </c>
      <c r="J37" s="26">
        <v>994.9</v>
      </c>
      <c r="K37" s="25">
        <v>994.9</v>
      </c>
      <c r="L37" s="26">
        <v>1025.31</v>
      </c>
      <c r="M37" s="28">
        <v>1042.9</v>
      </c>
      <c r="N37" s="29">
        <v>1042.9</v>
      </c>
      <c r="O37" s="30">
        <v>1043.9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2"/>
      <c r="B38" s="24" t="s">
        <v>54</v>
      </c>
      <c r="C38" s="25">
        <f>6497+1103</f>
        <v>7600</v>
      </c>
      <c r="D38" s="25">
        <f>1080+170</f>
        <v>1250</v>
      </c>
      <c r="E38" s="25">
        <f>1098+280</f>
        <v>1378</v>
      </c>
      <c r="F38" s="26">
        <v>0</v>
      </c>
      <c r="G38" s="44">
        <v>0</v>
      </c>
      <c r="H38" s="28">
        <v>0</v>
      </c>
      <c r="I38" s="29">
        <v>0</v>
      </c>
      <c r="J38" s="26">
        <v>0</v>
      </c>
      <c r="K38" s="25">
        <v>200</v>
      </c>
      <c r="L38" s="26">
        <v>200</v>
      </c>
      <c r="M38" s="28">
        <v>415.96</v>
      </c>
      <c r="N38" s="29">
        <f>9.5+81.46+325</f>
        <v>415.96</v>
      </c>
      <c r="O38" s="30">
        <f>716.54+650+302.9</f>
        <v>1669.44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2"/>
      <c r="B39" s="20" t="s">
        <v>55</v>
      </c>
      <c r="C39" s="25">
        <v>9474</v>
      </c>
      <c r="D39" s="25">
        <v>2117</v>
      </c>
      <c r="E39" s="25">
        <v>2122</v>
      </c>
      <c r="F39" s="26">
        <v>1970.93</v>
      </c>
      <c r="G39" s="44">
        <v>460</v>
      </c>
      <c r="H39" s="28">
        <v>375.02</v>
      </c>
      <c r="I39" s="29">
        <v>277.5</v>
      </c>
      <c r="J39" s="26">
        <v>88</v>
      </c>
      <c r="K39" s="25">
        <v>98</v>
      </c>
      <c r="L39" s="26">
        <v>85.73</v>
      </c>
      <c r="M39" s="28">
        <v>86</v>
      </c>
      <c r="N39" s="29">
        <v>103.5</v>
      </c>
      <c r="O39" s="30">
        <v>137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2"/>
      <c r="B40" s="20" t="s">
        <v>131</v>
      </c>
      <c r="C40" s="25"/>
      <c r="D40" s="25"/>
      <c r="E40" s="25"/>
      <c r="F40" s="26"/>
      <c r="G40" s="44"/>
      <c r="H40" s="28"/>
      <c r="I40" s="29"/>
      <c r="J40" s="26"/>
      <c r="K40" s="25"/>
      <c r="L40" s="26"/>
      <c r="M40" s="28"/>
      <c r="N40" s="29"/>
      <c r="O40" s="3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2"/>
      <c r="B41" s="24" t="s">
        <v>56</v>
      </c>
      <c r="C41" s="25">
        <v>18958</v>
      </c>
      <c r="D41" s="25">
        <v>3599</v>
      </c>
      <c r="E41" s="25">
        <v>3935</v>
      </c>
      <c r="F41" s="26">
        <v>3752.53</v>
      </c>
      <c r="G41" s="44">
        <v>749</v>
      </c>
      <c r="H41" s="28">
        <v>671.3</v>
      </c>
      <c r="I41" s="29">
        <v>331.45</v>
      </c>
      <c r="J41" s="26">
        <v>2420.98</v>
      </c>
      <c r="K41" s="25">
        <v>2370.98</v>
      </c>
      <c r="L41" s="26">
        <f>155+2707.11</f>
        <v>2862.11</v>
      </c>
      <c r="M41" s="28">
        <v>3289.19</v>
      </c>
      <c r="N41" s="29">
        <v>2134.83</v>
      </c>
      <c r="O41" s="30">
        <v>1273.52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2"/>
      <c r="B42" s="24" t="s">
        <v>57</v>
      </c>
      <c r="D42" s="25">
        <v>0</v>
      </c>
      <c r="E42" s="25">
        <v>0</v>
      </c>
      <c r="F42" s="26"/>
      <c r="G42" s="44">
        <v>1221</v>
      </c>
      <c r="H42" s="28">
        <v>0</v>
      </c>
      <c r="I42" s="29">
        <v>396.8</v>
      </c>
      <c r="J42" s="26">
        <f>44+200</f>
        <v>244</v>
      </c>
      <c r="K42" s="25"/>
      <c r="L42" s="26">
        <v>0</v>
      </c>
      <c r="M42" s="28">
        <v>0</v>
      </c>
      <c r="N42" s="29">
        <v>0</v>
      </c>
      <c r="O42" s="30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0" customFormat="1" ht="15" customHeight="1">
      <c r="A43" s="32"/>
      <c r="B43" s="33" t="s">
        <v>58</v>
      </c>
      <c r="C43" s="34">
        <f>SUM(C29:C42)</f>
        <v>43816</v>
      </c>
      <c r="D43" s="34">
        <f>SUM(D29:D42)</f>
        <v>8219</v>
      </c>
      <c r="E43" s="34">
        <f>SUM(E29:E42)</f>
        <v>8674</v>
      </c>
      <c r="F43" s="35">
        <f>SUM(F29:F42)</f>
        <v>7640.530000000001</v>
      </c>
      <c r="G43" s="45">
        <f>SUM(G28:G42)</f>
        <v>3212</v>
      </c>
      <c r="H43" s="45">
        <f>SUM(H28:H42)</f>
        <v>3026.1400000000003</v>
      </c>
      <c r="I43" s="46">
        <f>SUM(I28:I42)</f>
        <v>2974.99</v>
      </c>
      <c r="J43" s="35">
        <f>SUM(J29:J42)</f>
        <v>5144.610000000001</v>
      </c>
      <c r="K43" s="34">
        <f>SUM(K29:K42)</f>
        <v>5093.92</v>
      </c>
      <c r="L43" s="35">
        <f>SUM(L29:L42)</f>
        <v>5177.68</v>
      </c>
      <c r="M43" s="36">
        <f>SUM(M29:M42)</f>
        <v>6478.08</v>
      </c>
      <c r="N43" s="46">
        <f>SUM(N28:N42)</f>
        <v>5330.22</v>
      </c>
      <c r="O43" s="38">
        <f>SUM(O29:O42)</f>
        <v>5461.9400000000005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34" ht="15" customHeight="1">
      <c r="A44" s="32"/>
      <c r="B44" s="24"/>
      <c r="C44" s="25"/>
      <c r="D44" s="25"/>
      <c r="E44" s="25"/>
      <c r="F44" s="41"/>
      <c r="G44" s="28"/>
      <c r="H44" s="28"/>
      <c r="I44" s="29"/>
      <c r="J44" s="26"/>
      <c r="K44" s="42"/>
      <c r="L44" s="35"/>
      <c r="M44" s="28"/>
      <c r="N44" s="29"/>
      <c r="O44" s="3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 customHeight="1">
      <c r="A45" s="32" t="s">
        <v>59</v>
      </c>
      <c r="B45" s="20" t="s">
        <v>132</v>
      </c>
      <c r="C45" s="34">
        <v>2080</v>
      </c>
      <c r="D45" s="34">
        <v>416</v>
      </c>
      <c r="E45" s="34">
        <v>496</v>
      </c>
      <c r="F45" s="35">
        <v>1097.85</v>
      </c>
      <c r="G45" s="36">
        <f>416+80</f>
        <v>496</v>
      </c>
      <c r="H45" s="36">
        <f>416+80</f>
        <v>496</v>
      </c>
      <c r="I45" s="37">
        <f>416+80</f>
        <v>496</v>
      </c>
      <c r="J45" s="35">
        <v>504</v>
      </c>
      <c r="K45" s="34">
        <v>1070</v>
      </c>
      <c r="L45" s="35">
        <v>982</v>
      </c>
      <c r="M45" s="36">
        <f>416+88</f>
        <v>504</v>
      </c>
      <c r="N45" s="37">
        <f>416+88</f>
        <v>504</v>
      </c>
      <c r="O45" s="38">
        <v>504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47"/>
      <c r="B46" s="24"/>
      <c r="C46" s="25"/>
      <c r="D46" s="25"/>
      <c r="E46" s="25"/>
      <c r="F46" s="26"/>
      <c r="G46" s="28"/>
      <c r="H46" s="28"/>
      <c r="I46" s="29"/>
      <c r="J46" s="26"/>
      <c r="K46" s="25"/>
      <c r="L46" s="26"/>
      <c r="M46" s="28"/>
      <c r="N46" s="29"/>
      <c r="O46" s="3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32" t="s">
        <v>60</v>
      </c>
      <c r="B47" s="20" t="s">
        <v>133</v>
      </c>
      <c r="C47" s="25"/>
      <c r="D47" s="25"/>
      <c r="E47" s="25"/>
      <c r="F47" s="26"/>
      <c r="G47" s="28"/>
      <c r="H47" s="28"/>
      <c r="I47" s="29"/>
      <c r="J47" s="26"/>
      <c r="K47" s="25"/>
      <c r="L47" s="26"/>
      <c r="M47" s="28"/>
      <c r="N47" s="29"/>
      <c r="O47" s="3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2"/>
      <c r="B48" s="24" t="s">
        <v>61</v>
      </c>
      <c r="C48" s="25">
        <v>5500</v>
      </c>
      <c r="D48" s="25">
        <v>1183</v>
      </c>
      <c r="E48" s="25">
        <v>1183</v>
      </c>
      <c r="F48" s="26">
        <v>1192.29</v>
      </c>
      <c r="G48" s="44">
        <v>1599</v>
      </c>
      <c r="H48" s="28">
        <v>1598.74</v>
      </c>
      <c r="I48" s="29">
        <v>1545</v>
      </c>
      <c r="J48" s="26">
        <v>1353.74</v>
      </c>
      <c r="K48" s="25">
        <v>1853.74</v>
      </c>
      <c r="L48" s="26">
        <v>1742.15</v>
      </c>
      <c r="M48" s="28">
        <v>1453.74</v>
      </c>
      <c r="N48" s="29">
        <v>2653.74</v>
      </c>
      <c r="O48" s="30">
        <v>2953.74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2"/>
      <c r="B49" s="24" t="s">
        <v>62</v>
      </c>
      <c r="C49" s="25">
        <v>33302</v>
      </c>
      <c r="D49" s="25">
        <v>6029</v>
      </c>
      <c r="E49" s="25">
        <v>5809</v>
      </c>
      <c r="F49" s="26">
        <v>6912.76</v>
      </c>
      <c r="G49" s="44">
        <v>5700</v>
      </c>
      <c r="H49" s="28">
        <v>5700</v>
      </c>
      <c r="I49" s="29">
        <v>4852.69</v>
      </c>
      <c r="J49" s="26">
        <v>6788.1</v>
      </c>
      <c r="K49" s="25">
        <v>5737.1</v>
      </c>
      <c r="L49" s="26">
        <v>4505.32</v>
      </c>
      <c r="M49" s="28">
        <v>7947.65</v>
      </c>
      <c r="N49" s="29">
        <v>7623.65</v>
      </c>
      <c r="O49" s="30">
        <v>11920.15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2"/>
      <c r="B50" s="24" t="s">
        <v>63</v>
      </c>
      <c r="C50" s="25">
        <v>950</v>
      </c>
      <c r="D50" s="25">
        <v>219</v>
      </c>
      <c r="E50" s="25">
        <v>215</v>
      </c>
      <c r="F50" s="26">
        <v>169.39</v>
      </c>
      <c r="G50" s="44">
        <v>211</v>
      </c>
      <c r="H50" s="28">
        <v>211.15</v>
      </c>
      <c r="I50" s="29">
        <v>185.5</v>
      </c>
      <c r="J50" s="26">
        <v>212</v>
      </c>
      <c r="K50" s="25">
        <v>212</v>
      </c>
      <c r="L50" s="26">
        <v>186.41</v>
      </c>
      <c r="M50" s="28">
        <v>312</v>
      </c>
      <c r="N50" s="29">
        <v>312</v>
      </c>
      <c r="O50" s="30">
        <v>312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2"/>
      <c r="B51" s="24" t="s">
        <v>64</v>
      </c>
      <c r="C51" s="25">
        <v>5566</v>
      </c>
      <c r="D51" s="25">
        <v>1305</v>
      </c>
      <c r="E51" s="25">
        <v>1340</v>
      </c>
      <c r="F51" s="26">
        <v>1341.27</v>
      </c>
      <c r="G51" s="44">
        <v>1304</v>
      </c>
      <c r="H51" s="28">
        <v>1304.44</v>
      </c>
      <c r="I51" s="29">
        <v>1570.7</v>
      </c>
      <c r="J51" s="26">
        <v>1223</v>
      </c>
      <c r="K51" s="25">
        <v>1274</v>
      </c>
      <c r="L51" s="26">
        <v>1426.71</v>
      </c>
      <c r="M51" s="28">
        <v>1440</v>
      </c>
      <c r="N51" s="29">
        <v>1463.4</v>
      </c>
      <c r="O51" s="30">
        <v>1831.42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40" customFormat="1" ht="15" customHeight="1">
      <c r="A52" s="47"/>
      <c r="B52" s="33" t="s">
        <v>65</v>
      </c>
      <c r="C52" s="34">
        <f aca="true" t="shared" si="1" ref="C52:M52">SUM(C48:C51)</f>
        <v>45318</v>
      </c>
      <c r="D52" s="34">
        <f t="shared" si="1"/>
        <v>8736</v>
      </c>
      <c r="E52" s="34">
        <f t="shared" si="1"/>
        <v>8547</v>
      </c>
      <c r="F52" s="35">
        <f>SUM(F48:F51)</f>
        <v>9615.710000000001</v>
      </c>
      <c r="G52" s="36">
        <f t="shared" si="1"/>
        <v>8814</v>
      </c>
      <c r="H52" s="36">
        <f t="shared" si="1"/>
        <v>8814.33</v>
      </c>
      <c r="I52" s="37">
        <f>SUM(I48:I51)</f>
        <v>8153.889999999999</v>
      </c>
      <c r="J52" s="35">
        <f t="shared" si="1"/>
        <v>9576.84</v>
      </c>
      <c r="K52" s="34">
        <f t="shared" si="1"/>
        <v>9076.84</v>
      </c>
      <c r="L52" s="35">
        <f>SUM(L48:L51)</f>
        <v>7860.589999999999</v>
      </c>
      <c r="M52" s="36">
        <f t="shared" si="1"/>
        <v>11153.39</v>
      </c>
      <c r="N52" s="37">
        <f>SUM(N48:N51)</f>
        <v>12052.789999999999</v>
      </c>
      <c r="O52" s="38">
        <f>SUM(O48:O51)</f>
        <v>17017.309999999998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ht="15" customHeight="1">
      <c r="A53" s="32"/>
      <c r="B53" s="24"/>
      <c r="C53" s="25"/>
      <c r="D53" s="25"/>
      <c r="E53" s="25"/>
      <c r="F53" s="41"/>
      <c r="G53" s="28"/>
      <c r="H53" s="28"/>
      <c r="I53" s="29"/>
      <c r="J53" s="26"/>
      <c r="K53" s="48"/>
      <c r="L53" s="26"/>
      <c r="M53" s="28"/>
      <c r="N53" s="29"/>
      <c r="O53" s="3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2" t="s">
        <v>66</v>
      </c>
      <c r="B54" s="20" t="s">
        <v>134</v>
      </c>
      <c r="C54" s="25"/>
      <c r="D54" s="25"/>
      <c r="E54" s="25"/>
      <c r="F54" s="26"/>
      <c r="G54" s="28"/>
      <c r="H54" s="28"/>
      <c r="I54" s="29"/>
      <c r="J54" s="26"/>
      <c r="K54" s="25"/>
      <c r="L54" s="26"/>
      <c r="M54" s="28"/>
      <c r="N54" s="29"/>
      <c r="O54" s="3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2"/>
      <c r="B55" s="24" t="s">
        <v>67</v>
      </c>
      <c r="C55" s="25">
        <v>123500</v>
      </c>
      <c r="D55" s="25">
        <v>20246</v>
      </c>
      <c r="E55" s="25">
        <v>30940</v>
      </c>
      <c r="F55" s="26">
        <v>36378.81</v>
      </c>
      <c r="G55" s="44">
        <v>15570</v>
      </c>
      <c r="H55" s="28">
        <v>15590</v>
      </c>
      <c r="I55" s="29">
        <v>16990</v>
      </c>
      <c r="J55" s="26">
        <v>5750</v>
      </c>
      <c r="K55" s="25">
        <v>5957</v>
      </c>
      <c r="L55" s="26">
        <v>6790.66</v>
      </c>
      <c r="M55" s="28">
        <v>11583</v>
      </c>
      <c r="N55" s="29">
        <v>11583</v>
      </c>
      <c r="O55" s="30">
        <v>7701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2"/>
      <c r="B56" s="24" t="s">
        <v>68</v>
      </c>
      <c r="C56" s="25">
        <v>0</v>
      </c>
      <c r="D56" s="25">
        <v>0</v>
      </c>
      <c r="E56" s="25">
        <v>0</v>
      </c>
      <c r="F56" s="26">
        <v>0</v>
      </c>
      <c r="G56" s="44">
        <v>118</v>
      </c>
      <c r="H56" s="28">
        <v>197.81</v>
      </c>
      <c r="I56" s="29">
        <v>187.81</v>
      </c>
      <c r="J56" s="26"/>
      <c r="K56" s="25"/>
      <c r="L56" s="26">
        <v>193.52</v>
      </c>
      <c r="M56" s="28">
        <v>0</v>
      </c>
      <c r="N56" s="29">
        <v>0</v>
      </c>
      <c r="O56" s="30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40" customFormat="1" ht="15" customHeight="1">
      <c r="A57" s="32"/>
      <c r="B57" s="33" t="s">
        <v>69</v>
      </c>
      <c r="C57" s="34">
        <f>SUM(C55:C56)</f>
        <v>123500</v>
      </c>
      <c r="D57" s="34">
        <f>SUM(D55:D56)</f>
        <v>20246</v>
      </c>
      <c r="E57" s="34">
        <f>SUM(E55:E56)</f>
        <v>30940</v>
      </c>
      <c r="F57" s="35">
        <f>SUM(F55:F56)</f>
        <v>36378.81</v>
      </c>
      <c r="G57" s="45">
        <v>15688</v>
      </c>
      <c r="H57" s="45">
        <f>SUM(H55:H56)</f>
        <v>15787.81</v>
      </c>
      <c r="I57" s="46">
        <f>SUM(I55:I56)</f>
        <v>17177.81</v>
      </c>
      <c r="J57" s="49">
        <f>SUM(J55:J56)</f>
        <v>5750</v>
      </c>
      <c r="K57" s="34">
        <f>SUM(K55:K56)</f>
        <v>5957</v>
      </c>
      <c r="L57" s="35">
        <f>SUM(L55:L56)</f>
        <v>6984.18</v>
      </c>
      <c r="M57" s="45">
        <v>11583</v>
      </c>
      <c r="N57" s="46">
        <f>SUM(N55:N56)</f>
        <v>11583</v>
      </c>
      <c r="O57" s="50">
        <f>SUM(O55:O56)</f>
        <v>7701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ht="15" customHeight="1">
      <c r="A58" s="32"/>
      <c r="B58" s="20"/>
      <c r="C58" s="25"/>
      <c r="D58" s="25"/>
      <c r="E58" s="25"/>
      <c r="F58" s="41"/>
      <c r="G58" s="28"/>
      <c r="H58" s="28"/>
      <c r="I58" s="29"/>
      <c r="J58" s="26"/>
      <c r="K58" s="51"/>
      <c r="L58" s="26"/>
      <c r="M58" s="28"/>
      <c r="N58" s="29"/>
      <c r="O58" s="3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2" t="s">
        <v>70</v>
      </c>
      <c r="B59" s="20" t="s">
        <v>135</v>
      </c>
      <c r="C59" s="25"/>
      <c r="D59" s="25"/>
      <c r="E59" s="25"/>
      <c r="F59" s="26"/>
      <c r="G59" s="28"/>
      <c r="H59" s="28"/>
      <c r="I59" s="29"/>
      <c r="J59" s="26"/>
      <c r="K59" s="25"/>
      <c r="L59" s="26"/>
      <c r="M59" s="28"/>
      <c r="N59" s="29"/>
      <c r="O59" s="3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2"/>
      <c r="B60" s="24" t="s">
        <v>71</v>
      </c>
      <c r="C60" s="25">
        <v>8914</v>
      </c>
      <c r="D60" s="25">
        <v>1612</v>
      </c>
      <c r="E60" s="25">
        <v>1566</v>
      </c>
      <c r="F60" s="26">
        <v>1154.91</v>
      </c>
      <c r="G60" s="44">
        <v>947</v>
      </c>
      <c r="H60" s="28">
        <v>961.49</v>
      </c>
      <c r="I60" s="29">
        <v>768.42</v>
      </c>
      <c r="J60" s="26">
        <v>678.8</v>
      </c>
      <c r="K60" s="25">
        <v>991.5</v>
      </c>
      <c r="L60" s="26">
        <v>845.08</v>
      </c>
      <c r="M60" s="28">
        <v>659.36</v>
      </c>
      <c r="N60" s="29">
        <v>940.06</v>
      </c>
      <c r="O60" s="30">
        <v>709.61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2"/>
      <c r="B61" s="24" t="s">
        <v>72</v>
      </c>
      <c r="C61" s="25">
        <v>1142</v>
      </c>
      <c r="D61" s="25">
        <v>51</v>
      </c>
      <c r="E61" s="25">
        <v>50</v>
      </c>
      <c r="F61" s="26">
        <v>70.07</v>
      </c>
      <c r="G61" s="44">
        <v>50</v>
      </c>
      <c r="H61" s="28">
        <v>30</v>
      </c>
      <c r="I61" s="29">
        <v>56.79</v>
      </c>
      <c r="J61" s="52">
        <v>343.55</v>
      </c>
      <c r="K61" s="53">
        <v>45.55</v>
      </c>
      <c r="L61" s="26">
        <v>45.08</v>
      </c>
      <c r="M61" s="28">
        <v>343.55</v>
      </c>
      <c r="N61" s="29">
        <v>303.55</v>
      </c>
      <c r="O61" s="30">
        <v>2344.45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2"/>
      <c r="B62" s="24" t="s">
        <v>73</v>
      </c>
      <c r="C62" s="25">
        <v>417</v>
      </c>
      <c r="D62" s="25">
        <v>70</v>
      </c>
      <c r="E62" s="25">
        <v>70</v>
      </c>
      <c r="F62" s="26">
        <v>91.84</v>
      </c>
      <c r="G62" s="44">
        <v>14</v>
      </c>
      <c r="H62" s="28">
        <v>13.66</v>
      </c>
      <c r="I62" s="29">
        <v>13.17</v>
      </c>
      <c r="J62" s="26">
        <v>13.5</v>
      </c>
      <c r="K62" s="25">
        <v>13.5</v>
      </c>
      <c r="L62" s="26">
        <v>9.66</v>
      </c>
      <c r="M62" s="28">
        <v>13.5</v>
      </c>
      <c r="N62" s="29">
        <v>13.5</v>
      </c>
      <c r="O62" s="30">
        <v>13.5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40" customFormat="1" ht="15" customHeight="1">
      <c r="A63" s="32"/>
      <c r="B63" s="33" t="s">
        <v>74</v>
      </c>
      <c r="C63" s="34">
        <f aca="true" t="shared" si="2" ref="C63:M63">SUM(C60:C62)</f>
        <v>10473</v>
      </c>
      <c r="D63" s="34">
        <f t="shared" si="2"/>
        <v>1733</v>
      </c>
      <c r="E63" s="34">
        <f t="shared" si="2"/>
        <v>1686</v>
      </c>
      <c r="F63" s="35">
        <f>SUM(F60:F62)</f>
        <v>1316.82</v>
      </c>
      <c r="G63" s="36">
        <f t="shared" si="2"/>
        <v>1011</v>
      </c>
      <c r="H63" s="36">
        <f t="shared" si="2"/>
        <v>1005.15</v>
      </c>
      <c r="I63" s="37">
        <f>SUM(I60:I62)</f>
        <v>838.3799999999999</v>
      </c>
      <c r="J63" s="35">
        <f t="shared" si="2"/>
        <v>1035.85</v>
      </c>
      <c r="K63" s="34">
        <f t="shared" si="2"/>
        <v>1050.55</v>
      </c>
      <c r="L63" s="35">
        <f>SUM(L60:L62)</f>
        <v>899.82</v>
      </c>
      <c r="M63" s="36">
        <f t="shared" si="2"/>
        <v>1016.4100000000001</v>
      </c>
      <c r="N63" s="37">
        <f>SUM(N60:N62)</f>
        <v>1257.11</v>
      </c>
      <c r="O63" s="38">
        <f>SUM(O60:O62)</f>
        <v>3067.56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</row>
    <row r="64" spans="1:34" ht="15" customHeight="1">
      <c r="A64" s="32"/>
      <c r="B64" s="20"/>
      <c r="C64" s="25"/>
      <c r="D64" s="25"/>
      <c r="E64" s="25"/>
      <c r="F64" s="41"/>
      <c r="G64" s="28"/>
      <c r="H64" s="28"/>
      <c r="I64" s="29"/>
      <c r="J64" s="26"/>
      <c r="K64" s="42"/>
      <c r="L64" s="26"/>
      <c r="M64" s="28"/>
      <c r="N64" s="29"/>
      <c r="O64" s="3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2" t="s">
        <v>75</v>
      </c>
      <c r="B65" s="20" t="s">
        <v>136</v>
      </c>
      <c r="C65" s="25"/>
      <c r="D65" s="25"/>
      <c r="E65" s="25"/>
      <c r="F65" s="26"/>
      <c r="G65" s="28"/>
      <c r="H65" s="28"/>
      <c r="I65" s="29"/>
      <c r="J65" s="26"/>
      <c r="K65" s="25"/>
      <c r="L65" s="26"/>
      <c r="M65" s="28"/>
      <c r="N65" s="29"/>
      <c r="O65" s="30"/>
      <c r="P65" s="3"/>
      <c r="Q65" s="3"/>
      <c r="R65" s="3" t="s">
        <v>76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2"/>
      <c r="B66" s="24" t="s">
        <v>77</v>
      </c>
      <c r="C66" s="25">
        <v>0</v>
      </c>
      <c r="D66" s="25">
        <v>0</v>
      </c>
      <c r="E66" s="25">
        <v>0</v>
      </c>
      <c r="F66" s="26">
        <v>0</v>
      </c>
      <c r="G66" s="28">
        <v>0</v>
      </c>
      <c r="H66" s="28">
        <v>0</v>
      </c>
      <c r="I66" s="29">
        <v>0</v>
      </c>
      <c r="J66" s="26">
        <v>0</v>
      </c>
      <c r="K66" s="25">
        <v>0</v>
      </c>
      <c r="L66" s="26">
        <v>0</v>
      </c>
      <c r="M66" s="28">
        <v>0</v>
      </c>
      <c r="N66" s="29">
        <v>0</v>
      </c>
      <c r="O66" s="30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2"/>
      <c r="B67" s="24" t="s">
        <v>78</v>
      </c>
      <c r="C67" s="25">
        <v>656</v>
      </c>
      <c r="D67" s="25">
        <v>110</v>
      </c>
      <c r="E67" s="25">
        <v>169</v>
      </c>
      <c r="F67" s="26">
        <v>158.43</v>
      </c>
      <c r="G67" s="44">
        <v>48</v>
      </c>
      <c r="H67" s="28">
        <v>55.36</v>
      </c>
      <c r="I67" s="29">
        <v>60.36</v>
      </c>
      <c r="J67" s="26">
        <v>57</v>
      </c>
      <c r="K67" s="25">
        <v>147.5</v>
      </c>
      <c r="L67" s="26">
        <v>152.5</v>
      </c>
      <c r="M67" s="28">
        <v>58</v>
      </c>
      <c r="N67" s="29">
        <v>593.55</v>
      </c>
      <c r="O67" s="30">
        <v>215.1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2"/>
      <c r="B68" s="24" t="s">
        <v>79</v>
      </c>
      <c r="C68" s="25">
        <v>154689</v>
      </c>
      <c r="D68" s="25">
        <v>27262</v>
      </c>
      <c r="E68" s="25">
        <v>26745</v>
      </c>
      <c r="F68" s="26">
        <v>24096.48</v>
      </c>
      <c r="G68" s="44">
        <v>22500</v>
      </c>
      <c r="H68" s="28">
        <v>21687.21</v>
      </c>
      <c r="I68" s="29">
        <v>20817.06</v>
      </c>
      <c r="J68" s="26">
        <v>22672.97</v>
      </c>
      <c r="K68" s="25">
        <v>23140.97</v>
      </c>
      <c r="L68" s="26">
        <v>29616.89</v>
      </c>
      <c r="M68" s="28">
        <v>26126.5</v>
      </c>
      <c r="N68" s="29">
        <v>26322.49</v>
      </c>
      <c r="O68" s="30">
        <v>18990.37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2"/>
      <c r="B69" s="24" t="s">
        <v>80</v>
      </c>
      <c r="C69" s="25">
        <v>8032</v>
      </c>
      <c r="D69" s="25">
        <v>1536</v>
      </c>
      <c r="E69" s="25">
        <v>1502</v>
      </c>
      <c r="F69" s="26">
        <v>1294.35</v>
      </c>
      <c r="G69" s="44">
        <v>1971</v>
      </c>
      <c r="H69" s="28">
        <v>1650.91</v>
      </c>
      <c r="I69" s="29">
        <v>3327.05</v>
      </c>
      <c r="J69" s="26">
        <v>1317.5</v>
      </c>
      <c r="K69" s="25">
        <v>1317.5</v>
      </c>
      <c r="L69" s="26">
        <v>1130</v>
      </c>
      <c r="M69" s="28">
        <v>1382.8</v>
      </c>
      <c r="N69" s="29">
        <v>1382.8</v>
      </c>
      <c r="O69" s="30">
        <v>1743.7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2"/>
      <c r="B70" s="24" t="s">
        <v>81</v>
      </c>
      <c r="C70" s="25">
        <v>15</v>
      </c>
      <c r="D70" s="25">
        <v>2</v>
      </c>
      <c r="E70" s="25">
        <v>2</v>
      </c>
      <c r="F70" s="26">
        <v>2.02</v>
      </c>
      <c r="G70" s="44">
        <v>1</v>
      </c>
      <c r="H70" s="28">
        <v>0.86</v>
      </c>
      <c r="I70" s="29">
        <v>0</v>
      </c>
      <c r="J70" s="26">
        <v>0.86</v>
      </c>
      <c r="K70" s="25">
        <v>0.86</v>
      </c>
      <c r="L70" s="26">
        <v>0</v>
      </c>
      <c r="M70" s="28">
        <v>0.86</v>
      </c>
      <c r="N70" s="29">
        <v>11.74</v>
      </c>
      <c r="O70" s="30">
        <v>0.86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2"/>
      <c r="B71" s="24" t="s">
        <v>82</v>
      </c>
      <c r="C71" s="25">
        <v>202</v>
      </c>
      <c r="D71" s="25">
        <v>0</v>
      </c>
      <c r="E71" s="25">
        <v>0</v>
      </c>
      <c r="F71" s="26">
        <v>0</v>
      </c>
      <c r="G71" s="44">
        <v>20</v>
      </c>
      <c r="H71" s="28">
        <v>20</v>
      </c>
      <c r="I71" s="29">
        <v>0</v>
      </c>
      <c r="J71" s="26">
        <v>15</v>
      </c>
      <c r="K71" s="25">
        <v>15</v>
      </c>
      <c r="L71" s="26">
        <v>5.27</v>
      </c>
      <c r="M71" s="28">
        <v>0.6</v>
      </c>
      <c r="N71" s="29">
        <v>0.6</v>
      </c>
      <c r="O71" s="30">
        <v>0.6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40" customFormat="1" ht="15" customHeight="1">
      <c r="A72" s="32"/>
      <c r="B72" s="33" t="s">
        <v>83</v>
      </c>
      <c r="C72" s="34">
        <f aca="true" t="shared" si="3" ref="C72:M72">SUM(C66:C71)</f>
        <v>163594</v>
      </c>
      <c r="D72" s="34">
        <f t="shared" si="3"/>
        <v>28910</v>
      </c>
      <c r="E72" s="34">
        <f t="shared" si="3"/>
        <v>28418</v>
      </c>
      <c r="F72" s="35">
        <f>SUM(F66:F71)</f>
        <v>25551.28</v>
      </c>
      <c r="G72" s="36">
        <f t="shared" si="3"/>
        <v>24540</v>
      </c>
      <c r="H72" s="36">
        <f t="shared" si="3"/>
        <v>23414.34</v>
      </c>
      <c r="I72" s="37">
        <f>SUM(I66:I71)</f>
        <v>24204.47</v>
      </c>
      <c r="J72" s="35">
        <f t="shared" si="3"/>
        <v>24063.33</v>
      </c>
      <c r="K72" s="34">
        <f t="shared" si="3"/>
        <v>24621.83</v>
      </c>
      <c r="L72" s="35">
        <f>SUM(L66:L71)</f>
        <v>30904.66</v>
      </c>
      <c r="M72" s="36">
        <f t="shared" si="3"/>
        <v>27568.76</v>
      </c>
      <c r="N72" s="37">
        <f>SUM(N66:N71)</f>
        <v>28311.18</v>
      </c>
      <c r="O72" s="50">
        <f>SUM(O66:O71)</f>
        <v>20950.629999999997</v>
      </c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</row>
    <row r="73" spans="1:34" ht="15" customHeight="1">
      <c r="A73" s="32"/>
      <c r="B73" s="20"/>
      <c r="C73" s="25"/>
      <c r="D73" s="25"/>
      <c r="E73" s="25"/>
      <c r="F73" s="41"/>
      <c r="G73" s="28"/>
      <c r="H73" s="28"/>
      <c r="I73" s="29"/>
      <c r="J73" s="26"/>
      <c r="K73" s="42"/>
      <c r="L73" s="54"/>
      <c r="M73" s="28"/>
      <c r="N73" s="29"/>
      <c r="O73" s="3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 customHeight="1">
      <c r="A74" s="32" t="s">
        <v>84</v>
      </c>
      <c r="B74" s="20" t="s">
        <v>137</v>
      </c>
      <c r="C74" s="34">
        <v>211</v>
      </c>
      <c r="D74" s="34">
        <v>35</v>
      </c>
      <c r="E74" s="34">
        <v>21</v>
      </c>
      <c r="F74" s="35">
        <v>0</v>
      </c>
      <c r="G74" s="36">
        <v>5</v>
      </c>
      <c r="H74" s="36">
        <v>5</v>
      </c>
      <c r="I74" s="37">
        <v>0</v>
      </c>
      <c r="J74" s="35">
        <v>5</v>
      </c>
      <c r="K74" s="34">
        <v>5</v>
      </c>
      <c r="L74" s="35">
        <v>637.35</v>
      </c>
      <c r="M74" s="36">
        <v>15</v>
      </c>
      <c r="N74" s="37">
        <v>15</v>
      </c>
      <c r="O74" s="38">
        <v>1145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32"/>
      <c r="B75" s="20"/>
      <c r="C75" s="25"/>
      <c r="D75" s="25"/>
      <c r="E75" s="25"/>
      <c r="F75" s="41"/>
      <c r="G75" s="28"/>
      <c r="H75" s="28"/>
      <c r="I75" s="29"/>
      <c r="J75" s="26"/>
      <c r="K75" s="25"/>
      <c r="L75" s="26"/>
      <c r="M75" s="28"/>
      <c r="N75" s="29"/>
      <c r="O75" s="3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55" t="s">
        <v>85</v>
      </c>
      <c r="B76" s="20" t="s">
        <v>138</v>
      </c>
      <c r="C76" s="25"/>
      <c r="D76" s="25"/>
      <c r="E76" s="25"/>
      <c r="F76" s="26"/>
      <c r="G76" s="28"/>
      <c r="H76" s="28"/>
      <c r="I76" s="29"/>
      <c r="J76" s="26"/>
      <c r="K76" s="25"/>
      <c r="L76" s="26"/>
      <c r="M76" s="28"/>
      <c r="N76" s="29"/>
      <c r="O76" s="3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32"/>
      <c r="B77" s="24" t="s">
        <v>86</v>
      </c>
      <c r="C77" s="25">
        <v>592</v>
      </c>
      <c r="D77" s="25">
        <v>128</v>
      </c>
      <c r="E77" s="25">
        <v>108</v>
      </c>
      <c r="F77" s="26">
        <v>99.23</v>
      </c>
      <c r="G77" s="44">
        <v>46</v>
      </c>
      <c r="H77" s="28">
        <v>25.64</v>
      </c>
      <c r="I77" s="29">
        <v>22.33</v>
      </c>
      <c r="J77" s="26">
        <v>24</v>
      </c>
      <c r="K77" s="25">
        <v>24</v>
      </c>
      <c r="L77" s="26">
        <v>28.45</v>
      </c>
      <c r="M77" s="28">
        <v>24</v>
      </c>
      <c r="N77" s="29">
        <v>24</v>
      </c>
      <c r="O77" s="30">
        <v>34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" customHeight="1">
      <c r="A78" s="32"/>
      <c r="B78" s="24" t="s">
        <v>87</v>
      </c>
      <c r="C78" s="25">
        <v>50</v>
      </c>
      <c r="D78" s="25">
        <v>10</v>
      </c>
      <c r="E78" s="25">
        <v>50</v>
      </c>
      <c r="F78" s="26">
        <v>49.61</v>
      </c>
      <c r="G78" s="44">
        <v>3</v>
      </c>
      <c r="H78" s="28">
        <v>23.23</v>
      </c>
      <c r="I78" s="29">
        <v>23.21</v>
      </c>
      <c r="J78" s="26">
        <v>4</v>
      </c>
      <c r="K78" s="25">
        <v>4</v>
      </c>
      <c r="L78" s="26">
        <v>3.73</v>
      </c>
      <c r="M78" s="28">
        <v>4</v>
      </c>
      <c r="N78" s="29">
        <v>4</v>
      </c>
      <c r="O78" s="30">
        <v>6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40" customFormat="1" ht="15" customHeight="1">
      <c r="A79" s="32"/>
      <c r="B79" s="33" t="s">
        <v>88</v>
      </c>
      <c r="C79" s="34">
        <f>SUM(C77:C78)</f>
        <v>642</v>
      </c>
      <c r="D79" s="34">
        <f>SUM(D77:D78)</f>
        <v>138</v>
      </c>
      <c r="E79" s="34">
        <f>SUM(E77:E78)</f>
        <v>158</v>
      </c>
      <c r="F79" s="35">
        <f>SUM(F77:F78)</f>
        <v>148.84</v>
      </c>
      <c r="G79" s="36">
        <v>49</v>
      </c>
      <c r="H79" s="36">
        <v>48.87</v>
      </c>
      <c r="I79" s="37">
        <v>45.54</v>
      </c>
      <c r="J79" s="49">
        <f>SUM(J77:J78)</f>
        <v>28</v>
      </c>
      <c r="K79" s="34">
        <f>SUM(K77:K78)</f>
        <v>28</v>
      </c>
      <c r="L79" s="35">
        <f>SUM(L77:L78)</f>
        <v>32.18</v>
      </c>
      <c r="M79" s="36">
        <v>28</v>
      </c>
      <c r="N79" s="37">
        <f>SUM(N77:N78)</f>
        <v>28</v>
      </c>
      <c r="O79" s="38">
        <f>SUM(O77:O78)</f>
        <v>40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  <row r="80" spans="1:34" ht="15" customHeight="1">
      <c r="A80" s="32"/>
      <c r="B80" s="20"/>
      <c r="C80" s="25"/>
      <c r="D80" s="25"/>
      <c r="E80" s="25"/>
      <c r="F80" s="41"/>
      <c r="G80" s="28"/>
      <c r="H80" s="28"/>
      <c r="I80" s="29"/>
      <c r="J80" s="26"/>
      <c r="K80" s="42"/>
      <c r="L80" s="26"/>
      <c r="M80" s="28"/>
      <c r="N80" s="29"/>
      <c r="O80" s="3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 customHeight="1">
      <c r="A81" s="32" t="s">
        <v>89</v>
      </c>
      <c r="B81" s="20" t="s">
        <v>139</v>
      </c>
      <c r="C81" s="25"/>
      <c r="D81" s="25"/>
      <c r="E81" s="25"/>
      <c r="F81" s="26"/>
      <c r="G81" s="28"/>
      <c r="H81" s="28"/>
      <c r="I81" s="29"/>
      <c r="J81" s="26"/>
      <c r="K81" s="25"/>
      <c r="L81" s="26"/>
      <c r="M81" s="28"/>
      <c r="N81" s="29"/>
      <c r="O81" s="3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2"/>
      <c r="B82" s="24" t="s">
        <v>90</v>
      </c>
      <c r="C82" s="25">
        <v>2740</v>
      </c>
      <c r="D82" s="25">
        <v>467</v>
      </c>
      <c r="E82" s="25">
        <v>473</v>
      </c>
      <c r="F82" s="26">
        <v>298.36</v>
      </c>
      <c r="G82" s="44">
        <v>49</v>
      </c>
      <c r="H82" s="28">
        <v>49</v>
      </c>
      <c r="I82" s="29">
        <v>7.42</v>
      </c>
      <c r="J82" s="26">
        <v>26</v>
      </c>
      <c r="K82" s="25">
        <v>83.81</v>
      </c>
      <c r="L82" s="26">
        <v>76.63</v>
      </c>
      <c r="M82" s="28">
        <v>276</v>
      </c>
      <c r="N82" s="29">
        <v>276</v>
      </c>
      <c r="O82" s="30">
        <v>276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2"/>
      <c r="B83" s="24" t="s">
        <v>91</v>
      </c>
      <c r="C83" s="25">
        <v>2670</v>
      </c>
      <c r="D83" s="25">
        <v>470</v>
      </c>
      <c r="E83" s="25">
        <v>494</v>
      </c>
      <c r="F83" s="26">
        <v>487.61</v>
      </c>
      <c r="G83" s="44">
        <v>353</v>
      </c>
      <c r="H83" s="28">
        <v>349.8</v>
      </c>
      <c r="I83" s="29">
        <v>396.3</v>
      </c>
      <c r="J83" s="26">
        <v>335</v>
      </c>
      <c r="K83" s="25">
        <v>335</v>
      </c>
      <c r="L83" s="26">
        <v>341.08</v>
      </c>
      <c r="M83" s="28">
        <v>412.1</v>
      </c>
      <c r="N83" s="29">
        <v>427.1</v>
      </c>
      <c r="O83" s="30">
        <v>646.1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2"/>
      <c r="B84" s="24" t="s">
        <v>92</v>
      </c>
      <c r="C84" s="25">
        <v>315</v>
      </c>
      <c r="D84" s="25">
        <v>52</v>
      </c>
      <c r="E84" s="25">
        <v>57</v>
      </c>
      <c r="F84" s="26">
        <v>62.12</v>
      </c>
      <c r="G84" s="44">
        <v>1</v>
      </c>
      <c r="H84" s="28">
        <v>4.83</v>
      </c>
      <c r="I84" s="29">
        <v>2.84</v>
      </c>
      <c r="J84" s="26">
        <v>2</v>
      </c>
      <c r="K84" s="25">
        <v>2</v>
      </c>
      <c r="L84" s="26">
        <v>1.95</v>
      </c>
      <c r="M84" s="28">
        <v>2</v>
      </c>
      <c r="N84" s="29">
        <v>2</v>
      </c>
      <c r="O84" s="30">
        <v>3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2"/>
      <c r="B85" s="24" t="s">
        <v>93</v>
      </c>
      <c r="C85" s="25">
        <v>2028</v>
      </c>
      <c r="D85" s="25">
        <v>108</v>
      </c>
      <c r="E85" s="25">
        <v>143</v>
      </c>
      <c r="F85" s="26">
        <v>233.61</v>
      </c>
      <c r="G85" s="44">
        <v>63</v>
      </c>
      <c r="H85" s="28">
        <v>118</v>
      </c>
      <c r="I85" s="29">
        <v>101.91</v>
      </c>
      <c r="J85" s="26">
        <v>60</v>
      </c>
      <c r="K85" s="25">
        <v>50</v>
      </c>
      <c r="L85" s="26">
        <v>104.58</v>
      </c>
      <c r="M85" s="28">
        <v>68.5</v>
      </c>
      <c r="N85" s="29">
        <v>50</v>
      </c>
      <c r="O85" s="30">
        <v>9.5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2"/>
      <c r="B86" s="24" t="s">
        <v>140</v>
      </c>
      <c r="C86" s="25"/>
      <c r="D86" s="25"/>
      <c r="E86" s="25"/>
      <c r="F86" s="26"/>
      <c r="G86" s="44"/>
      <c r="H86" s="28"/>
      <c r="I86" s="29"/>
      <c r="J86" s="26"/>
      <c r="K86" s="25"/>
      <c r="L86" s="26"/>
      <c r="M86" s="28"/>
      <c r="N86" s="29"/>
      <c r="O86" s="3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2"/>
      <c r="B87" s="24" t="s">
        <v>94</v>
      </c>
      <c r="C87" s="25">
        <v>13456</v>
      </c>
      <c r="D87" s="25">
        <v>4245</v>
      </c>
      <c r="E87" s="25">
        <v>6854</v>
      </c>
      <c r="F87" s="26">
        <v>5555.56</v>
      </c>
      <c r="G87" s="44">
        <v>4634</v>
      </c>
      <c r="H87" s="28">
        <v>6269.66</v>
      </c>
      <c r="I87" s="29">
        <v>5459.76</v>
      </c>
      <c r="J87" s="26">
        <v>7212.75</v>
      </c>
      <c r="K87" s="25">
        <v>4202.89</v>
      </c>
      <c r="L87" s="26">
        <f>243+7587.36</f>
        <v>7830.36</v>
      </c>
      <c r="M87" s="28">
        <v>1847.03</v>
      </c>
      <c r="N87" s="29">
        <v>2859.76</v>
      </c>
      <c r="O87" s="30">
        <v>2083.18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2"/>
      <c r="B88" s="56" t="s">
        <v>95</v>
      </c>
      <c r="C88" s="25">
        <v>125</v>
      </c>
      <c r="D88" s="25">
        <v>19</v>
      </c>
      <c r="E88" s="25">
        <v>17</v>
      </c>
      <c r="F88" s="26">
        <v>16.19</v>
      </c>
      <c r="G88" s="44">
        <v>10</v>
      </c>
      <c r="H88" s="28">
        <v>10</v>
      </c>
      <c r="I88" s="29">
        <v>2.03</v>
      </c>
      <c r="J88" s="26">
        <v>6</v>
      </c>
      <c r="K88" s="25">
        <v>6</v>
      </c>
      <c r="L88" s="26">
        <v>2.92</v>
      </c>
      <c r="M88" s="28">
        <v>2</v>
      </c>
      <c r="N88" s="29">
        <v>2</v>
      </c>
      <c r="O88" s="30">
        <v>1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 customHeight="1">
      <c r="A89" s="32"/>
      <c r="B89" s="24" t="s">
        <v>96</v>
      </c>
      <c r="C89" s="25">
        <v>1040</v>
      </c>
      <c r="D89" s="25">
        <v>210</v>
      </c>
      <c r="E89" s="25">
        <v>210</v>
      </c>
      <c r="F89" s="26">
        <f>60.86+110.43</f>
        <v>171.29000000000002</v>
      </c>
      <c r="G89" s="44">
        <v>100</v>
      </c>
      <c r="H89" s="28">
        <v>136.35</v>
      </c>
      <c r="I89" s="29">
        <v>136.35</v>
      </c>
      <c r="J89" s="26">
        <f>50+3000+320</f>
        <v>3370</v>
      </c>
      <c r="K89" s="25">
        <f>243+3000+526.63</f>
        <v>3769.63</v>
      </c>
      <c r="L89" s="26">
        <v>0</v>
      </c>
      <c r="M89" s="28">
        <v>3670</v>
      </c>
      <c r="N89" s="29">
        <f>50+3000+1648</f>
        <v>4698</v>
      </c>
      <c r="O89" s="30">
        <f>50+3000</f>
        <v>3050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40" customFormat="1" ht="15" customHeight="1">
      <c r="A90" s="32"/>
      <c r="B90" s="20" t="s">
        <v>97</v>
      </c>
      <c r="C90" s="34">
        <f aca="true" t="shared" si="4" ref="C90:M90">SUM(C82:C89)</f>
        <v>22374</v>
      </c>
      <c r="D90" s="34">
        <f t="shared" si="4"/>
        <v>5571</v>
      </c>
      <c r="E90" s="34">
        <f t="shared" si="4"/>
        <v>8248</v>
      </c>
      <c r="F90" s="35">
        <f>SUM(F82:F89)</f>
        <v>6824.74</v>
      </c>
      <c r="G90" s="36">
        <f t="shared" si="4"/>
        <v>5210</v>
      </c>
      <c r="H90" s="36">
        <f t="shared" si="4"/>
        <v>6937.64</v>
      </c>
      <c r="I90" s="37">
        <f>SUM(I82:I89)</f>
        <v>6106.610000000001</v>
      </c>
      <c r="J90" s="35">
        <f t="shared" si="4"/>
        <v>11011.75</v>
      </c>
      <c r="K90" s="34">
        <f t="shared" si="4"/>
        <v>8449.330000000002</v>
      </c>
      <c r="L90" s="35">
        <f>SUM(L82:L89)</f>
        <v>8357.52</v>
      </c>
      <c r="M90" s="36">
        <f t="shared" si="4"/>
        <v>6277.63</v>
      </c>
      <c r="N90" s="37">
        <f>SUM(N82:N89)</f>
        <v>8314.86</v>
      </c>
      <c r="O90" s="50">
        <f>SUM(O82:O89)</f>
        <v>6068.78</v>
      </c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</row>
    <row r="91" spans="1:34" ht="15" customHeight="1">
      <c r="A91" s="32"/>
      <c r="B91" s="33"/>
      <c r="C91" s="25"/>
      <c r="D91" s="25"/>
      <c r="E91" s="25"/>
      <c r="F91" s="41"/>
      <c r="G91" s="28"/>
      <c r="H91" s="28"/>
      <c r="I91" s="29"/>
      <c r="J91" s="26"/>
      <c r="K91" s="42"/>
      <c r="L91" s="26"/>
      <c r="M91" s="28"/>
      <c r="N91" s="29"/>
      <c r="O91" s="30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 customHeight="1">
      <c r="A92" s="32" t="s">
        <v>98</v>
      </c>
      <c r="B92" s="20" t="s">
        <v>141</v>
      </c>
      <c r="C92" s="25"/>
      <c r="D92" s="25"/>
      <c r="E92" s="25"/>
      <c r="F92" s="26"/>
      <c r="G92" s="28"/>
      <c r="H92" s="28"/>
      <c r="I92" s="29"/>
      <c r="J92" s="26"/>
      <c r="K92" s="25"/>
      <c r="L92" s="26"/>
      <c r="M92" s="28"/>
      <c r="N92" s="29"/>
      <c r="O92" s="30"/>
      <c r="P92" s="3"/>
      <c r="Q92" s="3"/>
      <c r="R92" s="3" t="s">
        <v>76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2"/>
      <c r="B93" s="24" t="s">
        <v>99</v>
      </c>
      <c r="C93" s="25">
        <v>263311</v>
      </c>
      <c r="D93" s="25">
        <v>44987</v>
      </c>
      <c r="E93" s="25">
        <v>44420</v>
      </c>
      <c r="F93" s="26">
        <v>43375.87</v>
      </c>
      <c r="G93" s="44">
        <v>12580</v>
      </c>
      <c r="H93" s="28">
        <f>2373.08+9651.53</f>
        <v>12024.61</v>
      </c>
      <c r="I93" s="29">
        <v>12145.69</v>
      </c>
      <c r="J93" s="26">
        <v>14023.06</v>
      </c>
      <c r="K93" s="25">
        <v>14956.06</v>
      </c>
      <c r="L93" s="26">
        <f>6275.54+7924.37</f>
        <v>14199.91</v>
      </c>
      <c r="M93" s="28">
        <f>6642.02+4431.58+1922</f>
        <v>12995.6</v>
      </c>
      <c r="N93" s="29">
        <f>+5091.46+6972.31+2842</f>
        <v>14905.77</v>
      </c>
      <c r="O93" s="30">
        <f>15351.54+4497.58+2854</f>
        <v>22703.120000000003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2"/>
      <c r="B94" s="24" t="s">
        <v>100</v>
      </c>
      <c r="C94" s="25">
        <v>5184</v>
      </c>
      <c r="D94" s="25">
        <v>779</v>
      </c>
      <c r="E94" s="25">
        <v>794</v>
      </c>
      <c r="F94" s="26">
        <v>908.81</v>
      </c>
      <c r="G94" s="44">
        <v>324</v>
      </c>
      <c r="H94" s="28">
        <v>325.23</v>
      </c>
      <c r="I94" s="29">
        <v>306.98</v>
      </c>
      <c r="J94" s="26">
        <v>491.41</v>
      </c>
      <c r="K94" s="25">
        <v>634.91</v>
      </c>
      <c r="L94" s="26">
        <f>450.24+150.42</f>
        <v>600.66</v>
      </c>
      <c r="M94" s="28">
        <v>1445.93</v>
      </c>
      <c r="N94" s="29">
        <v>1443.49</v>
      </c>
      <c r="O94" s="30">
        <v>1716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2"/>
      <c r="B95" s="24" t="s">
        <v>101</v>
      </c>
      <c r="C95" s="25">
        <v>3033</v>
      </c>
      <c r="D95" s="25">
        <v>492</v>
      </c>
      <c r="E95" s="25">
        <v>567</v>
      </c>
      <c r="F95" s="26">
        <v>501.19</v>
      </c>
      <c r="G95" s="44">
        <v>245</v>
      </c>
      <c r="H95" s="28">
        <v>286.44</v>
      </c>
      <c r="I95" s="29">
        <v>305.19</v>
      </c>
      <c r="J95" s="26">
        <v>259.56</v>
      </c>
      <c r="K95" s="25">
        <v>263.12</v>
      </c>
      <c r="L95" s="26">
        <v>169.62</v>
      </c>
      <c r="M95" s="28">
        <v>522.75</v>
      </c>
      <c r="N95" s="29">
        <v>556.21</v>
      </c>
      <c r="O95" s="30">
        <v>868.47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" customHeight="1">
      <c r="A96" s="32"/>
      <c r="B96" s="24" t="s">
        <v>102</v>
      </c>
      <c r="C96" s="25">
        <v>1738</v>
      </c>
      <c r="D96" s="25">
        <v>299</v>
      </c>
      <c r="E96" s="25">
        <v>360</v>
      </c>
      <c r="F96" s="26">
        <v>329.15</v>
      </c>
      <c r="G96" s="44">
        <v>85</v>
      </c>
      <c r="H96" s="28">
        <v>94.66</v>
      </c>
      <c r="I96" s="29">
        <v>124.07</v>
      </c>
      <c r="J96" s="26">
        <v>110.42</v>
      </c>
      <c r="K96" s="25">
        <v>120.52</v>
      </c>
      <c r="L96" s="26">
        <f>219.24+45.5</f>
        <v>264.74</v>
      </c>
      <c r="M96" s="28">
        <v>323.42</v>
      </c>
      <c r="N96" s="29">
        <v>563.79</v>
      </c>
      <c r="O96" s="30">
        <v>721.02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40" customFormat="1" ht="15" customHeight="1">
      <c r="A97" s="32"/>
      <c r="B97" s="33" t="s">
        <v>103</v>
      </c>
      <c r="C97" s="34">
        <f aca="true" t="shared" si="5" ref="C97:H97">SUM(C93:C96)</f>
        <v>273266</v>
      </c>
      <c r="D97" s="34">
        <f t="shared" si="5"/>
        <v>46557</v>
      </c>
      <c r="E97" s="34">
        <f t="shared" si="5"/>
        <v>46141</v>
      </c>
      <c r="F97" s="35">
        <f>SUM(F93+F94+F95+F96)</f>
        <v>45115.020000000004</v>
      </c>
      <c r="G97" s="36">
        <f t="shared" si="5"/>
        <v>13234</v>
      </c>
      <c r="H97" s="36">
        <f t="shared" si="5"/>
        <v>12730.94</v>
      </c>
      <c r="I97" s="37">
        <f>SUM(I93:I96)</f>
        <v>12881.93</v>
      </c>
      <c r="J97" s="35">
        <f>J93+J94+J95+J96</f>
        <v>14884.449999999999</v>
      </c>
      <c r="K97" s="34">
        <f>K93+K94+K95+K96</f>
        <v>15974.61</v>
      </c>
      <c r="L97" s="35">
        <f>SUM(L93:L96)</f>
        <v>15234.93</v>
      </c>
      <c r="M97" s="36">
        <f>SUM(M93:M96)</f>
        <v>15287.7</v>
      </c>
      <c r="N97" s="37">
        <f>SUM(N93:N96)</f>
        <v>17469.260000000002</v>
      </c>
      <c r="O97" s="38">
        <f>SUM(O93:O96)</f>
        <v>26008.610000000004</v>
      </c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</row>
    <row r="98" spans="1:34" ht="15" customHeight="1">
      <c r="A98" s="32"/>
      <c r="B98" s="24" t="s">
        <v>104</v>
      </c>
      <c r="C98" s="25">
        <v>78772</v>
      </c>
      <c r="D98" s="25">
        <v>13414</v>
      </c>
      <c r="E98" s="25">
        <v>13112</v>
      </c>
      <c r="F98" s="26">
        <v>12905.15</v>
      </c>
      <c r="G98" s="44">
        <v>19517</v>
      </c>
      <c r="H98" s="28">
        <v>20196.22</v>
      </c>
      <c r="I98" s="29">
        <v>18066.07</v>
      </c>
      <c r="J98" s="26">
        <v>18295.79</v>
      </c>
      <c r="K98" s="25">
        <v>18779.98</v>
      </c>
      <c r="L98" s="26">
        <f>9874.26+3866.63+5993.38</f>
        <v>19734.27</v>
      </c>
      <c r="M98" s="28">
        <f>5734.08+1717.3+5426+33.69+3615.5+147.06+50+146.11+1606.86</f>
        <v>18476.600000000002</v>
      </c>
      <c r="N98" s="29">
        <f>6861.55+2461.22+5526+39.79+3717.5+147.78+17.1+206.91+72.96</f>
        <v>19050.809999999998</v>
      </c>
      <c r="O98" s="30">
        <f>7308.21+2230+5617+50+3775.96+150+32+136+649.75</f>
        <v>19948.92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" customHeight="1">
      <c r="A99" s="32"/>
      <c r="B99" s="24" t="s">
        <v>105</v>
      </c>
      <c r="C99" s="25">
        <v>64675</v>
      </c>
      <c r="D99" s="25">
        <v>12590</v>
      </c>
      <c r="E99" s="25">
        <v>11133</v>
      </c>
      <c r="F99" s="26">
        <v>13013.47</v>
      </c>
      <c r="G99" s="44">
        <v>17138</v>
      </c>
      <c r="H99" s="28">
        <v>17051.9</v>
      </c>
      <c r="I99" s="29">
        <v>17090.2</v>
      </c>
      <c r="J99" s="26">
        <v>16886.64</v>
      </c>
      <c r="K99" s="25">
        <v>18656.64</v>
      </c>
      <c r="L99" s="26">
        <v>19149.74</v>
      </c>
      <c r="M99" s="28">
        <v>18160.22</v>
      </c>
      <c r="N99" s="29">
        <v>17695.31</v>
      </c>
      <c r="O99" s="30">
        <v>21392.93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2"/>
      <c r="B100" s="24" t="s">
        <v>106</v>
      </c>
      <c r="C100" s="25">
        <v>22030</v>
      </c>
      <c r="D100" s="25">
        <v>5385</v>
      </c>
      <c r="E100" s="25">
        <v>8133</v>
      </c>
      <c r="F100" s="26">
        <v>7491.8</v>
      </c>
      <c r="G100" s="44">
        <v>6736</v>
      </c>
      <c r="H100" s="28">
        <v>6746.2</v>
      </c>
      <c r="I100" s="29">
        <v>7046.54</v>
      </c>
      <c r="J100" s="26">
        <v>7222.42</v>
      </c>
      <c r="K100" s="25">
        <v>7234.92</v>
      </c>
      <c r="L100" s="26">
        <v>7298.56</v>
      </c>
      <c r="M100" s="28">
        <v>7838.76</v>
      </c>
      <c r="N100" s="29">
        <v>7863.76</v>
      </c>
      <c r="O100" s="30">
        <v>7589.7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2"/>
      <c r="B101" s="24" t="s">
        <v>107</v>
      </c>
      <c r="C101" s="25"/>
      <c r="D101" s="25"/>
      <c r="E101" s="25"/>
      <c r="F101" s="26">
        <v>407.71</v>
      </c>
      <c r="G101" s="28">
        <v>0</v>
      </c>
      <c r="H101" s="28">
        <v>193</v>
      </c>
      <c r="I101" s="29">
        <v>199.53</v>
      </c>
      <c r="J101" s="26">
        <v>197.78</v>
      </c>
      <c r="K101" s="25">
        <v>197.78</v>
      </c>
      <c r="L101" s="26">
        <v>239.32</v>
      </c>
      <c r="M101" s="28">
        <v>291.34</v>
      </c>
      <c r="N101" s="29">
        <v>291.34</v>
      </c>
      <c r="O101" s="30">
        <v>185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2"/>
      <c r="B102" s="24" t="s">
        <v>108</v>
      </c>
      <c r="C102" s="25">
        <v>12885</v>
      </c>
      <c r="D102" s="25">
        <v>2388</v>
      </c>
      <c r="E102" s="25">
        <v>6185</v>
      </c>
      <c r="F102" s="26">
        <v>6455.98</v>
      </c>
      <c r="G102" s="44">
        <v>849</v>
      </c>
      <c r="H102" s="28">
        <v>963.8</v>
      </c>
      <c r="I102" s="29">
        <v>539.42</v>
      </c>
      <c r="J102" s="26"/>
      <c r="K102" s="25"/>
      <c r="L102" s="26">
        <v>2794.78</v>
      </c>
      <c r="M102" s="28">
        <v>3119.2</v>
      </c>
      <c r="N102" s="29">
        <v>3188.46</v>
      </c>
      <c r="O102" s="30">
        <v>1033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2"/>
      <c r="B103" s="57" t="s">
        <v>109</v>
      </c>
      <c r="C103" s="25"/>
      <c r="D103" s="25"/>
      <c r="E103" s="25"/>
      <c r="F103" s="26"/>
      <c r="G103" s="28"/>
      <c r="H103" s="28"/>
      <c r="I103" s="29"/>
      <c r="J103" s="26">
        <v>2727.2</v>
      </c>
      <c r="K103" s="25">
        <v>2912.9</v>
      </c>
      <c r="L103" s="26"/>
      <c r="M103" s="28"/>
      <c r="N103" s="29"/>
      <c r="O103" s="30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2"/>
      <c r="B104" s="24" t="s">
        <v>110</v>
      </c>
      <c r="C104" s="25">
        <v>2492</v>
      </c>
      <c r="D104" s="25">
        <v>436</v>
      </c>
      <c r="E104" s="25">
        <v>534</v>
      </c>
      <c r="F104" s="26">
        <v>485.85</v>
      </c>
      <c r="G104" s="44">
        <v>344</v>
      </c>
      <c r="H104" s="28">
        <v>353.32</v>
      </c>
      <c r="I104" s="29">
        <v>345.94</v>
      </c>
      <c r="J104" s="26">
        <v>336.72</v>
      </c>
      <c r="K104" s="25">
        <v>357.01</v>
      </c>
      <c r="L104" s="26">
        <v>358.35</v>
      </c>
      <c r="M104" s="28">
        <v>354</v>
      </c>
      <c r="N104" s="29">
        <v>362.77</v>
      </c>
      <c r="O104" s="30">
        <v>424.4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2"/>
      <c r="B105" s="24" t="s">
        <v>111</v>
      </c>
      <c r="C105" s="25">
        <v>7881</v>
      </c>
      <c r="D105" s="25">
        <v>1212</v>
      </c>
      <c r="E105" s="25">
        <v>923</v>
      </c>
      <c r="F105" s="26">
        <v>749.38</v>
      </c>
      <c r="G105" s="44">
        <v>1351</v>
      </c>
      <c r="H105" s="28">
        <v>1225.9</v>
      </c>
      <c r="I105" s="29">
        <v>615.22</v>
      </c>
      <c r="J105" s="26">
        <v>1939.07</v>
      </c>
      <c r="K105" s="25">
        <v>2009.07</v>
      </c>
      <c r="L105" s="26">
        <v>1158.71</v>
      </c>
      <c r="M105" s="28">
        <v>2200.02</v>
      </c>
      <c r="N105" s="29">
        <v>2249.22</v>
      </c>
      <c r="O105" s="30">
        <v>3613.84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2"/>
      <c r="B106" s="24" t="s">
        <v>112</v>
      </c>
      <c r="C106" s="25">
        <f>331+509</f>
        <v>840</v>
      </c>
      <c r="D106" s="25">
        <f>7+48+6+95</f>
        <v>156</v>
      </c>
      <c r="E106" s="25">
        <v>75</v>
      </c>
      <c r="F106" s="26">
        <v>151.69</v>
      </c>
      <c r="G106" s="44">
        <v>48</v>
      </c>
      <c r="H106" s="28">
        <v>52.54</v>
      </c>
      <c r="I106" s="29">
        <v>33.65</v>
      </c>
      <c r="J106" s="26">
        <v>192.98</v>
      </c>
      <c r="K106" s="25">
        <v>49.48</v>
      </c>
      <c r="L106" s="26">
        <v>39.64</v>
      </c>
      <c r="M106" s="28">
        <f>11+18.7+18.5+123</f>
        <v>171.2</v>
      </c>
      <c r="N106" s="29">
        <f>11.5+18.5+18.2+105.5</f>
        <v>153.7</v>
      </c>
      <c r="O106" s="30">
        <f>52.42+540.6</f>
        <v>593.02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2"/>
      <c r="B107" s="24" t="s">
        <v>113</v>
      </c>
      <c r="C107" s="25">
        <v>18042</v>
      </c>
      <c r="D107" s="25">
        <f>323+0+45+273+0+297+2059</f>
        <v>2997</v>
      </c>
      <c r="E107" s="25">
        <v>3486</v>
      </c>
      <c r="F107" s="26">
        <v>3185.44</v>
      </c>
      <c r="G107" s="44">
        <v>1082</v>
      </c>
      <c r="H107" s="28">
        <v>957.01</v>
      </c>
      <c r="I107" s="29">
        <v>993.38</v>
      </c>
      <c r="J107" s="58">
        <v>3763.25</v>
      </c>
      <c r="K107" s="25">
        <v>3923.26</v>
      </c>
      <c r="L107" s="26">
        <v>3888.57</v>
      </c>
      <c r="M107" s="28">
        <f>73.1+201.1+592+613.01+5006.04</f>
        <v>6485.25</v>
      </c>
      <c r="N107" s="29">
        <f>82.41+170.5+592+583.3+29.63+4554.18+266+222+6.9</f>
        <v>6506.92</v>
      </c>
      <c r="O107" s="30">
        <f>74.5+254.5+712+635.91+222+5276.02</f>
        <v>7174.93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2"/>
      <c r="B108" s="24" t="s">
        <v>114</v>
      </c>
      <c r="C108" s="25">
        <v>8465</v>
      </c>
      <c r="D108" s="25">
        <v>1050</v>
      </c>
      <c r="E108" s="25">
        <v>1090</v>
      </c>
      <c r="F108" s="26">
        <v>1090</v>
      </c>
      <c r="G108" s="44">
        <v>1100</v>
      </c>
      <c r="H108" s="28">
        <v>1100</v>
      </c>
      <c r="I108" s="29">
        <v>1076.1</v>
      </c>
      <c r="J108" s="26">
        <v>1272</v>
      </c>
      <c r="K108" s="25">
        <v>1315.99</v>
      </c>
      <c r="L108" s="26">
        <v>1315.99</v>
      </c>
      <c r="M108" s="28">
        <v>1050</v>
      </c>
      <c r="N108" s="29">
        <v>1050</v>
      </c>
      <c r="O108" s="30">
        <v>1050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" customHeight="1">
      <c r="A109" s="32"/>
      <c r="B109" s="24" t="s">
        <v>115</v>
      </c>
      <c r="C109" s="25">
        <v>0</v>
      </c>
      <c r="D109" s="25">
        <v>0</v>
      </c>
      <c r="E109" s="25">
        <v>0</v>
      </c>
      <c r="F109" s="26">
        <v>0</v>
      </c>
      <c r="G109" s="44">
        <v>0</v>
      </c>
      <c r="H109" s="28">
        <v>0</v>
      </c>
      <c r="I109" s="29">
        <v>0</v>
      </c>
      <c r="J109" s="26">
        <v>0</v>
      </c>
      <c r="K109" s="25"/>
      <c r="L109" s="26">
        <v>0</v>
      </c>
      <c r="M109" s="28">
        <v>0</v>
      </c>
      <c r="N109" s="29">
        <v>0</v>
      </c>
      <c r="O109" s="30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40" customFormat="1" ht="15" customHeight="1">
      <c r="A110" s="32"/>
      <c r="B110" s="33" t="s">
        <v>116</v>
      </c>
      <c r="C110" s="34">
        <f aca="true" t="shared" si="6" ref="C110:H110">SUM(C97:C109)</f>
        <v>489348</v>
      </c>
      <c r="D110" s="34">
        <f t="shared" si="6"/>
        <v>86185</v>
      </c>
      <c r="E110" s="34">
        <f t="shared" si="6"/>
        <v>90812</v>
      </c>
      <c r="F110" s="35">
        <f>SUM(F97:F109)</f>
        <v>91051.49000000002</v>
      </c>
      <c r="G110" s="36">
        <f t="shared" si="6"/>
        <v>61399</v>
      </c>
      <c r="H110" s="36">
        <f t="shared" si="6"/>
        <v>61570.83000000001</v>
      </c>
      <c r="I110" s="37">
        <f>SUM(I97:I109)</f>
        <v>58887.979999999996</v>
      </c>
      <c r="J110" s="35">
        <f>J97+J98+J99+J100+J101+J103+J104+J105+J106+SUM(J107:J109)</f>
        <v>67718.29999999999</v>
      </c>
      <c r="K110" s="34">
        <f>SUM(K97:K109)</f>
        <v>71411.64</v>
      </c>
      <c r="L110" s="59">
        <f>SUM(L97:L109)</f>
        <v>71212.86000000002</v>
      </c>
      <c r="M110" s="36">
        <f>SUM(M97:M109)</f>
        <v>73434.29</v>
      </c>
      <c r="N110" s="37">
        <f>SUM(N97:N109)</f>
        <v>75881.55</v>
      </c>
      <c r="O110" s="60">
        <f>SUM(O97:O109)</f>
        <v>89014.34999999998</v>
      </c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</row>
    <row r="111" spans="1:34" ht="15" customHeight="1">
      <c r="A111" s="32"/>
      <c r="B111" s="20"/>
      <c r="C111" s="25"/>
      <c r="D111" s="25"/>
      <c r="E111" s="25"/>
      <c r="F111" s="41"/>
      <c r="G111" s="28"/>
      <c r="H111" s="28"/>
      <c r="I111" s="29"/>
      <c r="J111" s="26"/>
      <c r="K111" s="42"/>
      <c r="L111" s="26"/>
      <c r="M111" s="28"/>
      <c r="N111" s="29"/>
      <c r="O111" s="30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customHeight="1">
      <c r="A112" s="32" t="s">
        <v>117</v>
      </c>
      <c r="B112" s="20" t="s">
        <v>142</v>
      </c>
      <c r="C112" s="25"/>
      <c r="D112" s="25"/>
      <c r="E112" s="25"/>
      <c r="F112" s="26"/>
      <c r="G112" s="28"/>
      <c r="H112" s="28"/>
      <c r="I112" s="29"/>
      <c r="J112" s="26"/>
      <c r="K112" s="25"/>
      <c r="L112" s="26"/>
      <c r="M112" s="28"/>
      <c r="N112" s="29"/>
      <c r="O112" s="30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2"/>
      <c r="B113" s="24" t="s">
        <v>118</v>
      </c>
      <c r="C113" s="25">
        <v>150</v>
      </c>
      <c r="D113" s="25">
        <v>29</v>
      </c>
      <c r="E113" s="25">
        <v>130</v>
      </c>
      <c r="F113" s="26">
        <v>13.92</v>
      </c>
      <c r="G113" s="44">
        <v>32</v>
      </c>
      <c r="H113" s="28">
        <v>32</v>
      </c>
      <c r="I113" s="29">
        <v>233.6</v>
      </c>
      <c r="J113" s="26">
        <v>100</v>
      </c>
      <c r="K113" s="25">
        <v>10</v>
      </c>
      <c r="L113" s="26">
        <v>10</v>
      </c>
      <c r="M113" s="28">
        <v>100</v>
      </c>
      <c r="N113" s="29">
        <v>10</v>
      </c>
      <c r="O113" s="30">
        <v>200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2"/>
      <c r="B114" s="24" t="s">
        <v>119</v>
      </c>
      <c r="C114" s="25">
        <v>900</v>
      </c>
      <c r="D114" s="25">
        <v>196</v>
      </c>
      <c r="E114" s="25">
        <v>175</v>
      </c>
      <c r="F114" s="26">
        <v>174.35</v>
      </c>
      <c r="G114" s="44">
        <v>99</v>
      </c>
      <c r="H114" s="28">
        <v>99.1</v>
      </c>
      <c r="I114" s="29">
        <v>98.42</v>
      </c>
      <c r="J114" s="26">
        <v>100</v>
      </c>
      <c r="K114" s="25">
        <v>44</v>
      </c>
      <c r="L114" s="26">
        <v>93.99</v>
      </c>
      <c r="M114" s="28">
        <v>100</v>
      </c>
      <c r="N114" s="29">
        <v>100</v>
      </c>
      <c r="O114" s="30">
        <v>100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2"/>
      <c r="B115" s="24" t="s">
        <v>120</v>
      </c>
      <c r="C115" s="25">
        <v>3900</v>
      </c>
      <c r="D115" s="25">
        <v>779</v>
      </c>
      <c r="E115" s="25">
        <v>887</v>
      </c>
      <c r="F115" s="26">
        <v>794.81</v>
      </c>
      <c r="G115" s="44">
        <v>778</v>
      </c>
      <c r="H115" s="28">
        <v>769.84</v>
      </c>
      <c r="I115" s="29">
        <v>771.09</v>
      </c>
      <c r="J115" s="26">
        <v>924</v>
      </c>
      <c r="K115" s="25">
        <v>1573.14</v>
      </c>
      <c r="L115" s="26">
        <v>1025.27</v>
      </c>
      <c r="M115" s="28">
        <v>2000</v>
      </c>
      <c r="N115" s="29">
        <v>3329.7</v>
      </c>
      <c r="O115" s="30">
        <v>1963.65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2"/>
      <c r="B116" s="24" t="s">
        <v>143</v>
      </c>
      <c r="C116" s="25"/>
      <c r="D116" s="25"/>
      <c r="E116" s="25"/>
      <c r="F116" s="26"/>
      <c r="G116" s="44"/>
      <c r="H116" s="28"/>
      <c r="I116" s="29"/>
      <c r="J116" s="26"/>
      <c r="K116" s="25"/>
      <c r="L116" s="26"/>
      <c r="M116" s="28"/>
      <c r="N116" s="29"/>
      <c r="O116" s="30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2"/>
      <c r="B117" s="24" t="s">
        <v>121</v>
      </c>
      <c r="C117" s="25">
        <v>825</v>
      </c>
      <c r="D117" s="25">
        <v>201</v>
      </c>
      <c r="E117" s="25">
        <v>58</v>
      </c>
      <c r="F117" s="26">
        <v>60.57</v>
      </c>
      <c r="G117" s="44">
        <v>0</v>
      </c>
      <c r="H117" s="28">
        <v>0</v>
      </c>
      <c r="I117" s="29">
        <v>0</v>
      </c>
      <c r="J117" s="26">
        <v>9</v>
      </c>
      <c r="K117" s="25">
        <v>21.23</v>
      </c>
      <c r="L117" s="26">
        <v>5.71</v>
      </c>
      <c r="M117" s="28">
        <v>9</v>
      </c>
      <c r="N117" s="29">
        <v>21.54</v>
      </c>
      <c r="O117" s="30">
        <v>0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 customHeight="1">
      <c r="A118" s="32"/>
      <c r="B118" s="24" t="s">
        <v>122</v>
      </c>
      <c r="C118" s="25">
        <v>2700</v>
      </c>
      <c r="D118" s="25">
        <v>749</v>
      </c>
      <c r="E118" s="25">
        <v>1047</v>
      </c>
      <c r="F118" s="26">
        <v>904.55</v>
      </c>
      <c r="G118" s="44">
        <v>1747</v>
      </c>
      <c r="H118" s="28">
        <v>1471.08</v>
      </c>
      <c r="I118" s="29">
        <v>753.88</v>
      </c>
      <c r="J118" s="26">
        <f>302+741.65+5+190+4.28+80</f>
        <v>1322.93</v>
      </c>
      <c r="K118" s="25">
        <f>302+741.65+5+120+134.28+80</f>
        <v>1382.93</v>
      </c>
      <c r="L118" s="26">
        <f>271.92+268.42+5+214.25+307.53+80</f>
        <v>1147.12</v>
      </c>
      <c r="M118" s="28">
        <v>3022.74</v>
      </c>
      <c r="N118" s="29">
        <f>788.18+985+5+120+3</f>
        <v>1901.1799999999998</v>
      </c>
      <c r="O118" s="30">
        <v>3582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40" customFormat="1" ht="15" customHeight="1">
      <c r="A119" s="32"/>
      <c r="B119" s="33" t="s">
        <v>123</v>
      </c>
      <c r="C119" s="34">
        <f aca="true" t="shared" si="7" ref="C119:M119">SUM(C113:C118)</f>
        <v>8475</v>
      </c>
      <c r="D119" s="34">
        <f t="shared" si="7"/>
        <v>1954</v>
      </c>
      <c r="E119" s="34">
        <f t="shared" si="7"/>
        <v>2297</v>
      </c>
      <c r="F119" s="35">
        <f>SUM(F113:F118)</f>
        <v>1948.1999999999998</v>
      </c>
      <c r="G119" s="36">
        <f t="shared" si="7"/>
        <v>2656</v>
      </c>
      <c r="H119" s="36">
        <f t="shared" si="7"/>
        <v>2372.02</v>
      </c>
      <c r="I119" s="37">
        <f>SUM(I113:I118)</f>
        <v>1856.9900000000002</v>
      </c>
      <c r="J119" s="35">
        <f t="shared" si="7"/>
        <v>2455.9300000000003</v>
      </c>
      <c r="K119" s="34">
        <f t="shared" si="7"/>
        <v>3031.3</v>
      </c>
      <c r="L119" s="35">
        <f>SUM(L113:L118)</f>
        <v>2282.09</v>
      </c>
      <c r="M119" s="36">
        <f t="shared" si="7"/>
        <v>5231.74</v>
      </c>
      <c r="N119" s="37">
        <f>SUM(N113:N118)</f>
        <v>5362.42</v>
      </c>
      <c r="O119" s="38">
        <f>SUM(O113:O118)</f>
        <v>5845.65</v>
      </c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</row>
    <row r="120" spans="1:34" ht="15" customHeight="1">
      <c r="A120" s="32"/>
      <c r="B120" s="33"/>
      <c r="C120" s="25"/>
      <c r="D120" s="25"/>
      <c r="E120" s="25"/>
      <c r="F120" s="35"/>
      <c r="G120" s="36"/>
      <c r="H120" s="36"/>
      <c r="I120" s="37"/>
      <c r="J120" s="26"/>
      <c r="K120" s="42"/>
      <c r="L120" s="35"/>
      <c r="M120" s="36"/>
      <c r="N120" s="43"/>
      <c r="O120" s="3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40" customFormat="1" ht="15" customHeight="1" thickBot="1">
      <c r="A121" s="61"/>
      <c r="B121" s="62" t="s">
        <v>124</v>
      </c>
      <c r="C121" s="63">
        <f>SUM(C25+C43+C45+C52+C57+C63+C72+C74+C79+C90+C110+C119)</f>
        <v>1030000</v>
      </c>
      <c r="D121" s="34">
        <f>SUM(D25+D43+D45+D52+D57+D63+D72+D74+D79+D90+D110+D119)</f>
        <v>184000</v>
      </c>
      <c r="E121" s="34">
        <f>SUM(E25+E43+E45+E52+E57+E63+E72+E74+E79+E90+E110+E119)</f>
        <v>204178</v>
      </c>
      <c r="F121" s="64">
        <f>+F25+F43+F45+F52+F57+F63+F72+F74+F79+F90+F110+F119</f>
        <v>205059.73000000004</v>
      </c>
      <c r="G121" s="34">
        <f aca="true" t="shared" si="8" ref="G121:M121">SUM(G25+G43+G45+G52+G57+G63+G72+G74+G79+G90+G110+G119)</f>
        <v>133500</v>
      </c>
      <c r="H121" s="34">
        <f t="shared" si="8"/>
        <v>133500</v>
      </c>
      <c r="I121" s="64">
        <f>+I25+I43+I45+I52+I57+I63+I72+I74+I79+I90+I110+I119</f>
        <v>130660.01000000001</v>
      </c>
      <c r="J121" s="34">
        <f t="shared" si="8"/>
        <v>140037.99999999997</v>
      </c>
      <c r="K121" s="34">
        <f t="shared" si="8"/>
        <v>143460</v>
      </c>
      <c r="L121" s="64">
        <f>SUM(L25,L43,L45,L52,L57,L63,L72,L74,L79,L90,L110,L119)</f>
        <v>147524.55000000002</v>
      </c>
      <c r="M121" s="34">
        <f t="shared" si="8"/>
        <v>160000</v>
      </c>
      <c r="N121" s="64">
        <f>+N25+N43+N45+N52+N57+N63+N72+N74+N79+N90+N110+N119</f>
        <v>167500.00000000003</v>
      </c>
      <c r="O121" s="65">
        <f>O25+O43+O45+O52+O57+O63+O72+O74+O79+O90+O110+O119</f>
        <v>179999.99999999997</v>
      </c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</row>
    <row r="122" spans="1:34" ht="15.75">
      <c r="A122" s="32"/>
      <c r="B122" s="66"/>
      <c r="C122" s="67"/>
      <c r="D122" s="68"/>
      <c r="E122" s="67"/>
      <c r="F122" s="67"/>
      <c r="G122" s="67"/>
      <c r="H122" s="67"/>
      <c r="I122" s="67"/>
      <c r="J122" s="67"/>
      <c r="K122" s="67"/>
      <c r="L122" s="6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12" ht="15">
      <c r="A123" s="69"/>
      <c r="B123" s="70" t="s">
        <v>125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1:12" ht="15">
      <c r="A124" s="69"/>
      <c r="B124" s="72"/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1:12" ht="15">
      <c r="A125" s="69"/>
      <c r="B125" s="72"/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1:12" ht="15">
      <c r="A126" s="69"/>
      <c r="B126" s="72"/>
      <c r="C126" s="71"/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1:12" ht="15">
      <c r="A127" s="69"/>
      <c r="B127" s="72"/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1:12" ht="15">
      <c r="A128" s="69"/>
      <c r="B128" s="72"/>
      <c r="C128" s="71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1:12" ht="15">
      <c r="A129" s="69"/>
      <c r="B129" s="72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1:12" ht="15">
      <c r="A130" s="69"/>
      <c r="B130" s="72"/>
      <c r="C130" s="71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1:12" ht="15">
      <c r="A131" s="69"/>
      <c r="B131" s="72"/>
      <c r="C131" s="71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1:12" ht="15">
      <c r="A132" s="69"/>
      <c r="B132" s="72"/>
      <c r="C132" s="71"/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1:12" ht="15">
      <c r="A133" s="69"/>
      <c r="B133" s="72"/>
      <c r="C133" s="71"/>
      <c r="D133" s="71"/>
      <c r="E133" s="71"/>
      <c r="F133" s="71"/>
      <c r="G133" s="71"/>
      <c r="H133" s="71"/>
      <c r="I133" s="71"/>
      <c r="J133" s="71"/>
      <c r="K133" s="71"/>
      <c r="L133" s="71"/>
    </row>
    <row r="134" spans="1:12" ht="15">
      <c r="A134" s="69"/>
      <c r="B134" s="72"/>
      <c r="C134" s="71"/>
      <c r="D134" s="71"/>
      <c r="E134" s="71"/>
      <c r="F134" s="71"/>
      <c r="G134" s="71"/>
      <c r="H134" s="71"/>
      <c r="I134" s="71"/>
      <c r="J134" s="71"/>
      <c r="K134" s="71"/>
      <c r="L134" s="71"/>
    </row>
    <row r="135" spans="1:12" ht="15">
      <c r="A135" s="69"/>
      <c r="B135" s="72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1:12" ht="15">
      <c r="A136" s="69"/>
      <c r="B136" s="72"/>
      <c r="C136" s="71"/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1:12" ht="15">
      <c r="A137" s="69"/>
      <c r="B137" s="72"/>
      <c r="C137" s="71"/>
      <c r="D137" s="71"/>
      <c r="E137" s="71"/>
      <c r="F137" s="71"/>
      <c r="G137" s="71"/>
      <c r="H137" s="71"/>
      <c r="I137" s="71"/>
      <c r="J137" s="71"/>
      <c r="K137" s="71"/>
      <c r="L137" s="71"/>
    </row>
    <row r="138" spans="1:12" ht="15">
      <c r="A138" s="69"/>
      <c r="B138" s="72"/>
      <c r="C138" s="71"/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1:12" ht="15">
      <c r="A139" s="69"/>
      <c r="B139" s="72"/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1:12" ht="15">
      <c r="A140" s="69"/>
      <c r="B140" s="72"/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1:12" ht="15">
      <c r="A141" s="69"/>
      <c r="B141" s="72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1:12" ht="15">
      <c r="A142" s="69"/>
      <c r="B142" s="72"/>
      <c r="C142" s="71"/>
      <c r="D142" s="71"/>
      <c r="E142" s="71"/>
      <c r="F142" s="71"/>
      <c r="G142" s="71"/>
      <c r="H142" s="71"/>
      <c r="I142" s="71"/>
      <c r="J142" s="71"/>
      <c r="K142" s="71"/>
      <c r="L142" s="71"/>
    </row>
    <row r="143" spans="1:12" ht="15">
      <c r="A143" s="69"/>
      <c r="B143" s="72"/>
      <c r="C143" s="71"/>
      <c r="D143" s="71"/>
      <c r="E143" s="71"/>
      <c r="F143" s="71"/>
      <c r="G143" s="71"/>
      <c r="H143" s="71"/>
      <c r="I143" s="71"/>
      <c r="J143" s="71"/>
      <c r="K143" s="71"/>
      <c r="L143" s="71"/>
    </row>
    <row r="144" spans="1:12" ht="15">
      <c r="A144" s="69"/>
      <c r="B144" s="72"/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1:12" ht="15">
      <c r="A145" s="69"/>
      <c r="B145" s="72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1:12" ht="15">
      <c r="A146" s="69"/>
      <c r="B146" s="72"/>
      <c r="C146" s="71"/>
      <c r="D146" s="71"/>
      <c r="E146" s="71"/>
      <c r="F146" s="71"/>
      <c r="G146" s="71"/>
      <c r="H146" s="71"/>
      <c r="I146" s="71"/>
      <c r="J146" s="71"/>
      <c r="K146" s="71"/>
      <c r="L146" s="71"/>
    </row>
    <row r="147" spans="1:12" ht="15">
      <c r="A147" s="69"/>
      <c r="B147" s="72"/>
      <c r="C147" s="71"/>
      <c r="D147" s="71"/>
      <c r="E147" s="71"/>
      <c r="F147" s="71"/>
      <c r="G147" s="71"/>
      <c r="H147" s="71"/>
      <c r="I147" s="71"/>
      <c r="J147" s="71"/>
      <c r="K147" s="71"/>
      <c r="L147" s="71"/>
    </row>
    <row r="148" spans="1:12" ht="15">
      <c r="A148" s="69"/>
      <c r="B148" s="72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2" ht="15">
      <c r="A149" s="69"/>
      <c r="B149" s="72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1:12" ht="15">
      <c r="A150" s="69"/>
      <c r="B150" s="72"/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1:12" ht="15">
      <c r="A151" s="69"/>
      <c r="B151" s="72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1:12" ht="15">
      <c r="A152" s="69"/>
      <c r="B152" s="72"/>
      <c r="C152" s="71"/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1:12" ht="15">
      <c r="A153" s="69"/>
      <c r="B153" s="72"/>
      <c r="C153" s="71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1:12" ht="15">
      <c r="A154" s="69"/>
      <c r="B154" s="72"/>
      <c r="C154" s="71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1:12" ht="15">
      <c r="A155" s="69"/>
      <c r="B155" s="72"/>
      <c r="C155" s="71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1:12" ht="15">
      <c r="A156" s="69"/>
      <c r="B156" s="72"/>
      <c r="C156" s="71"/>
      <c r="D156" s="71"/>
      <c r="E156" s="71"/>
      <c r="F156" s="71"/>
      <c r="G156" s="71"/>
      <c r="H156" s="71"/>
      <c r="I156" s="71"/>
      <c r="J156" s="71"/>
      <c r="K156" s="71"/>
      <c r="L156" s="71"/>
    </row>
    <row r="157" spans="1:12" ht="15">
      <c r="A157" s="69"/>
      <c r="B157" s="72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1:12" ht="15">
      <c r="A158" s="69"/>
      <c r="B158" s="72"/>
      <c r="C158" s="71"/>
      <c r="D158" s="71"/>
      <c r="E158" s="71"/>
      <c r="F158" s="71"/>
      <c r="G158" s="71"/>
      <c r="H158" s="71"/>
      <c r="I158" s="71"/>
      <c r="J158" s="71"/>
      <c r="K158" s="71"/>
      <c r="L158" s="71"/>
    </row>
    <row r="159" spans="1:12" ht="15">
      <c r="A159" s="69"/>
      <c r="B159" s="72"/>
      <c r="C159" s="71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1:12" ht="15">
      <c r="A160" s="69"/>
      <c r="B160" s="72"/>
      <c r="C160" s="71"/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1:12" ht="15">
      <c r="A161" s="69"/>
      <c r="B161" s="72"/>
      <c r="C161" s="71"/>
      <c r="D161" s="71"/>
      <c r="E161" s="71"/>
      <c r="F161" s="71"/>
      <c r="G161" s="71"/>
      <c r="H161" s="71"/>
      <c r="I161" s="71"/>
      <c r="J161" s="71"/>
      <c r="K161" s="71"/>
      <c r="L161" s="71"/>
    </row>
    <row r="162" spans="1:12" ht="15">
      <c r="A162" s="69"/>
      <c r="B162" s="72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1:12" ht="15">
      <c r="A163" s="69"/>
      <c r="B163" s="72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1:12" ht="15">
      <c r="A164" s="69"/>
      <c r="B164" s="72"/>
      <c r="C164" s="71"/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1:12" ht="15">
      <c r="A165" s="69"/>
      <c r="B165" s="72"/>
      <c r="C165" s="71"/>
      <c r="D165" s="71"/>
      <c r="E165" s="71"/>
      <c r="F165" s="71"/>
      <c r="G165" s="71"/>
      <c r="H165" s="71"/>
      <c r="I165" s="71"/>
      <c r="J165" s="71"/>
      <c r="K165" s="71"/>
      <c r="L165" s="71"/>
    </row>
    <row r="166" spans="1:12" ht="15">
      <c r="A166" s="69"/>
      <c r="B166" s="72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1:12" ht="15">
      <c r="A167" s="69"/>
      <c r="B167" s="72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1:12" ht="15">
      <c r="A168" s="69"/>
      <c r="B168" s="72"/>
      <c r="C168" s="71"/>
      <c r="D168" s="71"/>
      <c r="E168" s="71"/>
      <c r="F168" s="71"/>
      <c r="G168" s="71"/>
      <c r="H168" s="71"/>
      <c r="I168" s="71"/>
      <c r="J168" s="71"/>
      <c r="K168" s="71"/>
      <c r="L168" s="71"/>
    </row>
    <row r="169" spans="1:12" ht="15">
      <c r="A169" s="69"/>
      <c r="B169" s="72"/>
      <c r="C169" s="71"/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1:12" ht="15">
      <c r="A170" s="69"/>
      <c r="B170" s="72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1:12" ht="15">
      <c r="A171" s="69"/>
      <c r="B171" s="72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1:12" ht="15">
      <c r="A172" s="69"/>
      <c r="B172" s="72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1:12" ht="15">
      <c r="A173" s="69"/>
      <c r="B173" s="72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ht="15">
      <c r="A174" s="69"/>
      <c r="B174" s="72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1:12" ht="15">
      <c r="A175" s="69"/>
      <c r="B175" s="72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1:12" ht="15">
      <c r="A176" s="69"/>
      <c r="B176" s="72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ht="15">
      <c r="A177" s="69"/>
      <c r="B177" s="72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1:12" ht="15">
      <c r="A178" s="69"/>
      <c r="B178" s="72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1:12" ht="15">
      <c r="A179" s="69"/>
      <c r="B179" s="72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1:12" ht="15">
      <c r="A180" s="69"/>
      <c r="B180" s="72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1:12" ht="15">
      <c r="A181" s="69"/>
      <c r="B181" s="72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ht="15">
      <c r="A182" s="69"/>
      <c r="B182" s="72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ht="15">
      <c r="A183" s="69"/>
      <c r="B183" s="72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ht="15">
      <c r="A184" s="69"/>
      <c r="B184" s="72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ht="15">
      <c r="A185" s="69"/>
      <c r="B185" s="72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ht="15">
      <c r="A186" s="69"/>
      <c r="B186" s="72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1:12" ht="15">
      <c r="A187" s="69"/>
      <c r="B187" s="72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1:12" ht="15">
      <c r="A188" s="69"/>
      <c r="B188" s="72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1:12" ht="15">
      <c r="A189" s="69"/>
      <c r="B189" s="72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1:12" ht="15">
      <c r="A190" s="69"/>
      <c r="B190" s="72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1:12" ht="15">
      <c r="A191" s="69"/>
      <c r="B191" s="72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1:12" ht="15">
      <c r="A192" s="69"/>
      <c r="B192" s="72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1:12" ht="15">
      <c r="A193" s="69"/>
      <c r="B193" s="72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1:12" ht="15">
      <c r="A194" s="69"/>
      <c r="B194" s="72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1:12" ht="15">
      <c r="A195" s="69"/>
      <c r="B195" s="72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1:12" ht="15">
      <c r="A196" s="69"/>
      <c r="B196" s="72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1:12" ht="15">
      <c r="A197" s="69"/>
      <c r="B197" s="72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2" ht="15">
      <c r="A198" s="69"/>
      <c r="B198" s="72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1:12" ht="15">
      <c r="A199" s="69"/>
      <c r="B199" s="72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1:12" ht="15">
      <c r="A200" s="69"/>
      <c r="B200" s="72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12" ht="15">
      <c r="A201" s="69"/>
      <c r="B201" s="72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1:12" ht="15">
      <c r="A202" s="69"/>
      <c r="B202" s="72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1:12" ht="15">
      <c r="A203" s="69"/>
      <c r="B203" s="72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1:12" ht="15">
      <c r="A204" s="69"/>
      <c r="B204" s="72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1:12" ht="15">
      <c r="A205" s="69"/>
      <c r="B205" s="72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1:12" ht="15">
      <c r="A206" s="69"/>
      <c r="B206" s="72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1:12" ht="15">
      <c r="A207" s="69"/>
      <c r="B207" s="72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2" ht="15">
      <c r="A208" s="69"/>
      <c r="B208" s="72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1:12" ht="15">
      <c r="A209" s="69"/>
      <c r="B209" s="72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1:12" ht="15">
      <c r="A210" s="69"/>
      <c r="B210" s="72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1:12" ht="15">
      <c r="A211" s="69"/>
      <c r="B211" s="72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1:12" ht="15">
      <c r="A212" s="69"/>
      <c r="B212" s="72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1:12" ht="15">
      <c r="A213" s="69"/>
      <c r="B213" s="72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1:12" ht="15">
      <c r="A214" s="69"/>
      <c r="B214" s="72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1:12" ht="15">
      <c r="A215" s="69"/>
      <c r="B215" s="72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1:12" ht="15">
      <c r="A216" s="69"/>
      <c r="B216" s="72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1:12" ht="15">
      <c r="A217" s="69"/>
      <c r="B217" s="72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1:12" ht="15">
      <c r="A218" s="69"/>
      <c r="B218" s="72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1:12" ht="15">
      <c r="A219" s="69"/>
      <c r="B219" s="72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2" ht="15">
      <c r="A220" s="69"/>
      <c r="B220" s="72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12" ht="15">
      <c r="A221" s="69"/>
      <c r="B221" s="72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1:12" ht="15">
      <c r="A222" s="69"/>
      <c r="B222" s="72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ht="15">
      <c r="A223" s="69"/>
      <c r="B223" s="72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ht="15">
      <c r="A224" s="69"/>
      <c r="B224" s="72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1:12" ht="15">
      <c r="A225" s="69"/>
      <c r="B225" s="72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1:12" ht="15">
      <c r="A226" s="69"/>
      <c r="B226" s="72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1:12" ht="15">
      <c r="A227" s="69"/>
      <c r="B227" s="72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1:12" ht="15">
      <c r="A228" s="69"/>
      <c r="B228" s="72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1:12" ht="15">
      <c r="A229" s="69"/>
      <c r="B229" s="72"/>
      <c r="C229" s="71"/>
      <c r="D229" s="71"/>
      <c r="E229" s="71"/>
      <c r="F229" s="71"/>
      <c r="G229" s="71"/>
      <c r="H229" s="71"/>
      <c r="I229" s="71"/>
      <c r="J229" s="71"/>
      <c r="K229" s="71"/>
      <c r="L229" s="71"/>
    </row>
    <row r="230" spans="1:12" ht="15">
      <c r="A230" s="69"/>
      <c r="B230" s="72"/>
      <c r="C230" s="71"/>
      <c r="D230" s="71"/>
      <c r="E230" s="71"/>
      <c r="F230" s="71"/>
      <c r="G230" s="71"/>
      <c r="H230" s="71"/>
      <c r="I230" s="71"/>
      <c r="J230" s="71"/>
      <c r="K230" s="71"/>
      <c r="L230" s="71"/>
    </row>
    <row r="231" spans="1:12" ht="15">
      <c r="A231" s="69"/>
      <c r="B231" s="72"/>
      <c r="C231" s="71"/>
      <c r="D231" s="71"/>
      <c r="E231" s="71"/>
      <c r="F231" s="71"/>
      <c r="G231" s="71"/>
      <c r="H231" s="71"/>
      <c r="I231" s="71"/>
      <c r="J231" s="71"/>
      <c r="K231" s="71"/>
      <c r="L231" s="71"/>
    </row>
    <row r="232" spans="1:12" ht="15">
      <c r="A232" s="69"/>
      <c r="B232" s="72"/>
      <c r="C232" s="71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1:12" ht="15">
      <c r="A233" s="69"/>
      <c r="B233" s="72"/>
      <c r="C233" s="71"/>
      <c r="D233" s="71"/>
      <c r="E233" s="71"/>
      <c r="F233" s="71"/>
      <c r="G233" s="71"/>
      <c r="H233" s="71"/>
      <c r="I233" s="71"/>
      <c r="J233" s="71"/>
      <c r="K233" s="71"/>
      <c r="L233" s="71"/>
    </row>
    <row r="234" spans="1:12" ht="15">
      <c r="A234" s="69"/>
      <c r="B234" s="72"/>
      <c r="C234" s="71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1:12" ht="15">
      <c r="A235" s="69"/>
      <c r="B235" s="72"/>
      <c r="C235" s="71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1:12" ht="15">
      <c r="A236" s="69"/>
      <c r="B236" s="72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1:12" ht="15">
      <c r="A237" s="69"/>
      <c r="B237" s="72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1:12" ht="15">
      <c r="A238" s="69"/>
      <c r="B238" s="72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1:12" ht="15">
      <c r="A239" s="69"/>
      <c r="B239" s="72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1:12" ht="15">
      <c r="A240" s="69"/>
      <c r="B240" s="72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1:12" ht="15">
      <c r="A241" s="69"/>
      <c r="B241" s="72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1:12" ht="15">
      <c r="A242" s="69"/>
      <c r="B242" s="72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1:12" ht="15">
      <c r="A243" s="69"/>
      <c r="B243" s="72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1:12" ht="15">
      <c r="A244" s="69"/>
      <c r="B244" s="72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1:12" ht="15">
      <c r="A245" s="69"/>
      <c r="B245" s="72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1:12" ht="15">
      <c r="A246" s="69"/>
      <c r="B246" s="72"/>
      <c r="C246" s="71"/>
      <c r="D246" s="71"/>
      <c r="E246" s="71"/>
      <c r="F246" s="71"/>
      <c r="G246" s="71"/>
      <c r="H246" s="71"/>
      <c r="I246" s="71"/>
      <c r="J246" s="71"/>
      <c r="K246" s="71"/>
      <c r="L246" s="71"/>
    </row>
    <row r="247" spans="1:12" ht="15">
      <c r="A247" s="69"/>
      <c r="B247" s="72"/>
      <c r="C247" s="71"/>
      <c r="D247" s="71"/>
      <c r="E247" s="71"/>
      <c r="F247" s="71"/>
      <c r="G247" s="71"/>
      <c r="H247" s="71"/>
      <c r="I247" s="71"/>
      <c r="J247" s="71"/>
      <c r="K247" s="71"/>
      <c r="L247" s="71"/>
    </row>
    <row r="248" spans="1:12" ht="15">
      <c r="A248" s="69"/>
      <c r="B248" s="72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1:12" ht="15">
      <c r="A249" s="69"/>
      <c r="B249" s="72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2" ht="15">
      <c r="A250" s="69"/>
      <c r="B250" s="72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1:12" ht="15">
      <c r="A251" s="69"/>
      <c r="B251" s="72"/>
      <c r="C251" s="71"/>
      <c r="D251" s="71"/>
      <c r="E251" s="71"/>
      <c r="F251" s="71"/>
      <c r="G251" s="71"/>
      <c r="H251" s="71"/>
      <c r="I251" s="71"/>
      <c r="J251" s="71"/>
      <c r="K251" s="71"/>
      <c r="L251" s="71"/>
    </row>
    <row r="252" spans="1:12" ht="15">
      <c r="A252" s="69"/>
      <c r="B252" s="72"/>
      <c r="C252" s="71"/>
      <c r="D252" s="71"/>
      <c r="E252" s="71"/>
      <c r="F252" s="71"/>
      <c r="G252" s="71"/>
      <c r="H252" s="71"/>
      <c r="I252" s="71"/>
      <c r="J252" s="71"/>
      <c r="K252" s="71"/>
      <c r="L252" s="71"/>
    </row>
    <row r="253" spans="1:12" ht="15">
      <c r="A253" s="69"/>
      <c r="B253" s="72"/>
      <c r="C253" s="71"/>
      <c r="D253" s="71"/>
      <c r="E253" s="71"/>
      <c r="F253" s="71"/>
      <c r="G253" s="71"/>
      <c r="H253" s="71"/>
      <c r="I253" s="71"/>
      <c r="J253" s="71"/>
      <c r="K253" s="71"/>
      <c r="L253" s="71"/>
    </row>
    <row r="254" spans="1:12" ht="15">
      <c r="A254" s="69"/>
      <c r="B254" s="72"/>
      <c r="C254" s="71"/>
      <c r="D254" s="71"/>
      <c r="E254" s="71"/>
      <c r="F254" s="71"/>
      <c r="G254" s="71"/>
      <c r="H254" s="71"/>
      <c r="I254" s="71"/>
      <c r="J254" s="71"/>
      <c r="K254" s="71"/>
      <c r="L254" s="71"/>
    </row>
    <row r="255" spans="1:12" ht="15">
      <c r="A255" s="69"/>
      <c r="B255" s="72"/>
      <c r="C255" s="71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1:12" ht="15">
      <c r="A256" s="69"/>
      <c r="B256" s="72"/>
      <c r="C256" s="71"/>
      <c r="D256" s="71"/>
      <c r="E256" s="71"/>
      <c r="F256" s="71"/>
      <c r="G256" s="71"/>
      <c r="H256" s="71"/>
      <c r="I256" s="71"/>
      <c r="J256" s="71"/>
      <c r="K256" s="71"/>
      <c r="L256" s="71"/>
    </row>
  </sheetData>
  <mergeCells count="20">
    <mergeCell ref="D4:D6"/>
    <mergeCell ref="E4:E6"/>
    <mergeCell ref="F4:F6"/>
    <mergeCell ref="A1:B1"/>
    <mergeCell ref="B3:B6"/>
    <mergeCell ref="C3:C6"/>
    <mergeCell ref="A3:A6"/>
    <mergeCell ref="D3:F3"/>
    <mergeCell ref="G3:I3"/>
    <mergeCell ref="G4:G6"/>
    <mergeCell ref="H4:H6"/>
    <mergeCell ref="I4:I6"/>
    <mergeCell ref="J3:L3"/>
    <mergeCell ref="J4:J6"/>
    <mergeCell ref="K4:K6"/>
    <mergeCell ref="L4:L6"/>
    <mergeCell ref="M3:N3"/>
    <mergeCell ref="M4:M6"/>
    <mergeCell ref="N4:N6"/>
    <mergeCell ref="O3:O6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cp:lastPrinted>2006-09-06T12:09:11Z</cp:lastPrinted>
  <dcterms:created xsi:type="dcterms:W3CDTF">2006-09-06T12:08:25Z</dcterms:created>
  <dcterms:modified xsi:type="dcterms:W3CDTF">2006-09-06T12:09:14Z</dcterms:modified>
  <cp:category/>
  <cp:version/>
  <cp:contentType/>
  <cp:contentStatus/>
</cp:coreProperties>
</file>