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rnataka(F)" sheetId="1" r:id="rId1"/>
  </sheets>
  <definedNames>
    <definedName name="_xlnm.Print_Area" localSheetId="0">'Karnataka(F)'!$A$1:$O$123</definedName>
    <definedName name="_xlnm.Print_Titles" localSheetId="0">'Karnataka(F)'!$A:$B,'Karnataka(F)'!$1:$7</definedName>
  </definedNames>
  <calcPr fullCalcOnLoad="1"/>
</workbook>
</file>

<file path=xl/sharedStrings.xml><?xml version="1.0" encoding="utf-8"?>
<sst xmlns="http://schemas.openxmlformats.org/spreadsheetml/2006/main" count="154" uniqueCount="145">
  <si>
    <t xml:space="preserve">FINANCIAL PERFORMANCE OF KARNATAKA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</si>
  <si>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</si>
  <si>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</si>
  <si>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</si>
  <si>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</si>
  <si>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</si>
  <si>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</si>
  <si>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</si>
  <si>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</si>
  <si>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</si>
  <si>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</si>
  <si>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</si>
  <si>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</si>
  <si>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</si>
  <si>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</si>
  <si>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</si>
  <si>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</si>
  <si>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</si>
  <si>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</si>
  <si>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</si>
  <si>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</si>
  <si>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</si>
  <si>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</si>
  <si>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</si>
  <si>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</si>
  <si>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</si>
  <si>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</si>
  <si>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</si>
  <si>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</si>
  <si>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</si>
  <si>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</si>
  <si>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</si>
  <si>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</si>
  <si>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</si>
  <si>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</si>
  <si>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</si>
  <si>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</si>
  <si>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</si>
  <si>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</si>
  <si>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</si>
  <si>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</si>
  <si>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</si>
  <si>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</si>
  <si>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</si>
  <si>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</si>
  <si>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</si>
  <si>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</si>
  <si>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</si>
  <si>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</si>
  <si>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</si>
  <si>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</si>
  <si>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</si>
  <si>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</si>
  <si>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</si>
  <si>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</si>
  <si>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</si>
  <si>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</si>
  <si>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</si>
  <si>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</si>
  <si>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</si>
  <si>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</si>
  <si>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</si>
  <si>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</si>
  <si>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</si>
  <si>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</si>
  <si>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</si>
  <si>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</si>
  <si>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</si>
  <si>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</si>
  <si>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</si>
  <si>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</si>
  <si>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</si>
  <si>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</si>
  <si>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</si>
  <si>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</si>
  <si>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</si>
  <si>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</si>
  <si>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</si>
  <si>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</si>
  <si>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</si>
  <si>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</si>
  <si>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</si>
  <si>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</si>
  <si>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</si>
  <si>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</si>
  <si>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</si>
  <si>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</si>
  <si>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</si>
  <si>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</si>
  <si>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</si>
  <si>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</si>
  <si>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</si>
  <si>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</si>
  <si>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</si>
  <si>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</si>
  <si>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</si>
  <si>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</si>
  <si>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</si>
  <si>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</si>
  <si>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</si>
  <si>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</si>
  <si>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</si>
  <si>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</si>
  <si>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</si>
  <si>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</si>
  <si>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</si>
  <si>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</si>
  <si>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</si>
  <si>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</si>
  <si>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</si>
  <si>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</si>
  <si>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</si>
  <si>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</si>
  <si>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</si>
  <si>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</si>
  <si>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</si>
  <si>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</si>
  <si>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</si>
  <si>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</si>
  <si>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</si>
  <si>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</si>
  <si>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</si>
  <si>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</si>
  <si>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</si>
  <si>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</si>
  <si>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</si>
  <si>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$ : Actual Expenditure not reported by the State Government; Revised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</si>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</sst>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16" fillId="0" borderId="7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10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17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7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8" fillId="2" borderId="9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applyProtection="1" quotePrefix="1">
      <alignment horizontal="left"/>
      <protection/>
    </xf>
    <xf numFmtId="0" fontId="19" fillId="2" borderId="0" xfId="0" applyFont="1" applyFill="1" applyAlignment="1">
      <alignment/>
    </xf>
    <xf numFmtId="164" fontId="19" fillId="2" borderId="0" xfId="21" applyNumberFormat="1" applyFont="1" applyFill="1" applyAlignment="1">
      <alignment vertical="center"/>
      <protection/>
    </xf>
    <xf numFmtId="164" fontId="14" fillId="2" borderId="9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zoomScaleSheetLayoutView="55" workbookViewId="0" topLeftCell="A1">
      <selection activeCell="A1" sqref="A1:O123"/>
    </sheetView>
  </sheetViews>
  <sheetFormatPr defaultColWidth="9.140625" defaultRowHeight="12.75"/>
  <cols>
    <col min="1" max="1" width="5.28125" style="75" customWidth="1"/>
    <col min="2" max="2" width="55.421875" style="8" customWidth="1"/>
    <col min="3" max="3" width="15.57421875" style="4" customWidth="1"/>
    <col min="4" max="4" width="14.57421875" style="4" customWidth="1"/>
    <col min="5" max="5" width="13.8515625" style="4" customWidth="1"/>
    <col min="6" max="6" width="14.00390625" style="4" customWidth="1"/>
    <col min="7" max="7" width="14.7109375" style="4" customWidth="1"/>
    <col min="8" max="8" width="14.8515625" style="4" customWidth="1"/>
    <col min="9" max="9" width="14.140625" style="4" customWidth="1"/>
    <col min="10" max="11" width="15.00390625" style="4" customWidth="1"/>
    <col min="12" max="12" width="14.7109375" style="4" customWidth="1"/>
    <col min="13" max="13" width="15.8515625" style="4" customWidth="1"/>
    <col min="14" max="14" width="16.00390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36190</v>
      </c>
      <c r="D9" s="25">
        <v>6387</v>
      </c>
      <c r="E9" s="25">
        <v>7139</v>
      </c>
      <c r="F9" s="26">
        <v>6260.13</v>
      </c>
      <c r="G9" s="27">
        <v>14964</v>
      </c>
      <c r="H9" s="28">
        <v>15140.51</v>
      </c>
      <c r="I9" s="29">
        <v>14077.29</v>
      </c>
      <c r="J9" s="26">
        <v>31494.43</v>
      </c>
      <c r="K9" s="25">
        <v>31517.99</v>
      </c>
      <c r="L9" s="26">
        <v>29564.82</v>
      </c>
      <c r="M9" s="28">
        <v>37170.29</v>
      </c>
      <c r="N9" s="29">
        <v>16532.43</v>
      </c>
      <c r="O9" s="30">
        <v>33278.17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>
        <v>0</v>
      </c>
      <c r="D10" s="25">
        <v>0</v>
      </c>
      <c r="E10" s="25">
        <v>0</v>
      </c>
      <c r="F10" s="26">
        <v>969.17</v>
      </c>
      <c r="G10" s="28">
        <v>0</v>
      </c>
      <c r="H10" s="28">
        <v>0</v>
      </c>
      <c r="I10" s="29">
        <v>1769.57</v>
      </c>
      <c r="J10" s="26">
        <v>0</v>
      </c>
      <c r="K10" s="25">
        <v>0</v>
      </c>
      <c r="L10" s="26">
        <v>1953.17</v>
      </c>
      <c r="M10" s="28">
        <v>0</v>
      </c>
      <c r="N10" s="29">
        <v>0</v>
      </c>
      <c r="O10" s="30">
        <v>5126.4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/>
      <c r="D11" s="25"/>
      <c r="E11" s="25"/>
      <c r="F11" s="31"/>
      <c r="G11" s="27"/>
      <c r="H11" s="28"/>
      <c r="I11" s="29"/>
      <c r="J11" s="26"/>
      <c r="K11" s="25"/>
      <c r="L11" s="26"/>
      <c r="M11" s="28"/>
      <c r="N11" s="32"/>
      <c r="O11" s="30">
        <v>22647.95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>
        <v>70241</v>
      </c>
      <c r="D12" s="25">
        <v>13426</v>
      </c>
      <c r="E12" s="25">
        <v>5581</v>
      </c>
      <c r="F12" s="31">
        <v>3777.45</v>
      </c>
      <c r="G12" s="27">
        <v>10742</v>
      </c>
      <c r="H12" s="28">
        <v>12826.16</v>
      </c>
      <c r="I12" s="29">
        <v>6882.64</v>
      </c>
      <c r="J12" s="26">
        <v>28152.05</v>
      </c>
      <c r="K12" s="25">
        <v>24111.05</v>
      </c>
      <c r="L12" s="26">
        <v>24111.05</v>
      </c>
      <c r="M12" s="28">
        <v>25410.62</v>
      </c>
      <c r="N12" s="29">
        <v>23186.12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3"/>
      <c r="B13" s="24" t="s">
        <v>33</v>
      </c>
      <c r="C13" s="25">
        <v>12721</v>
      </c>
      <c r="D13" s="25">
        <v>2300</v>
      </c>
      <c r="E13" s="25">
        <v>1871</v>
      </c>
      <c r="F13" s="26">
        <v>2067.48</v>
      </c>
      <c r="G13" s="27">
        <v>2656</v>
      </c>
      <c r="H13" s="28">
        <v>2078.77</v>
      </c>
      <c r="I13" s="29">
        <v>2283.55</v>
      </c>
      <c r="J13" s="26">
        <v>2766.99</v>
      </c>
      <c r="K13" s="25">
        <v>2646.19</v>
      </c>
      <c r="L13" s="26">
        <v>2646.19</v>
      </c>
      <c r="M13" s="28">
        <v>4459.14</v>
      </c>
      <c r="N13" s="29">
        <v>5054</v>
      </c>
      <c r="O13" s="30">
        <v>5475.6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3"/>
      <c r="B14" s="24" t="s">
        <v>34</v>
      </c>
      <c r="C14" s="25">
        <v>1542</v>
      </c>
      <c r="D14" s="25">
        <v>80</v>
      </c>
      <c r="E14" s="25">
        <v>60</v>
      </c>
      <c r="F14" s="26">
        <v>93.25</v>
      </c>
      <c r="G14" s="27">
        <v>20</v>
      </c>
      <c r="H14" s="28">
        <v>3.5</v>
      </c>
      <c r="I14" s="29">
        <v>3.5</v>
      </c>
      <c r="J14" s="26">
        <v>3.25</v>
      </c>
      <c r="K14" s="25">
        <v>2.28</v>
      </c>
      <c r="L14" s="26">
        <v>2.28</v>
      </c>
      <c r="M14" s="28">
        <v>5</v>
      </c>
      <c r="N14" s="29">
        <v>5</v>
      </c>
      <c r="O14" s="3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3"/>
      <c r="B15" s="24" t="s">
        <v>35</v>
      </c>
      <c r="C15" s="25">
        <v>6765</v>
      </c>
      <c r="D15" s="25">
        <v>1013</v>
      </c>
      <c r="E15" s="25">
        <v>852</v>
      </c>
      <c r="F15" s="26">
        <v>1248.63</v>
      </c>
      <c r="G15" s="27">
        <v>1002</v>
      </c>
      <c r="H15" s="28">
        <v>842.83</v>
      </c>
      <c r="I15" s="29">
        <v>820.76</v>
      </c>
      <c r="J15" s="26">
        <v>889.62</v>
      </c>
      <c r="K15" s="25">
        <v>894.62</v>
      </c>
      <c r="L15" s="26">
        <v>894.62</v>
      </c>
      <c r="M15" s="28">
        <v>937.58</v>
      </c>
      <c r="N15" s="29">
        <v>937.79</v>
      </c>
      <c r="O15" s="30">
        <v>1216.58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3"/>
      <c r="B16" s="24" t="s">
        <v>36</v>
      </c>
      <c r="C16" s="25">
        <v>73396</v>
      </c>
      <c r="D16" s="25">
        <v>13100</v>
      </c>
      <c r="E16" s="25">
        <v>12026</v>
      </c>
      <c r="F16" s="26">
        <v>8727.86</v>
      </c>
      <c r="G16" s="27">
        <v>11654</v>
      </c>
      <c r="H16" s="28">
        <v>11182.18</v>
      </c>
      <c r="I16" s="29">
        <v>8052.18</v>
      </c>
      <c r="J16" s="26">
        <v>8967.09</v>
      </c>
      <c r="K16" s="25">
        <v>8914.45</v>
      </c>
      <c r="L16" s="26">
        <v>8914.45</v>
      </c>
      <c r="M16" s="28">
        <v>3596.37</v>
      </c>
      <c r="N16" s="29">
        <v>6596.37</v>
      </c>
      <c r="O16" s="30">
        <v>14091.37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3"/>
      <c r="B17" s="24" t="s">
        <v>37</v>
      </c>
      <c r="C17" s="25">
        <v>167</v>
      </c>
      <c r="D17" s="25">
        <v>20</v>
      </c>
      <c r="E17" s="25">
        <v>15</v>
      </c>
      <c r="F17" s="26">
        <v>16</v>
      </c>
      <c r="G17" s="27">
        <v>23</v>
      </c>
      <c r="H17" s="28">
        <v>23.3</v>
      </c>
      <c r="I17" s="29">
        <v>15.5</v>
      </c>
      <c r="J17" s="26">
        <v>32.61</v>
      </c>
      <c r="K17" s="25">
        <v>32.61</v>
      </c>
      <c r="L17" s="26">
        <v>32.61</v>
      </c>
      <c r="M17" s="28">
        <v>30</v>
      </c>
      <c r="N17" s="29">
        <v>30.05</v>
      </c>
      <c r="O17" s="30">
        <v>75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3"/>
      <c r="B18" s="24" t="s">
        <v>38</v>
      </c>
      <c r="C18" s="25">
        <v>4026</v>
      </c>
      <c r="D18" s="25">
        <v>530</v>
      </c>
      <c r="E18" s="25">
        <v>300</v>
      </c>
      <c r="F18" s="26">
        <v>71.22</v>
      </c>
      <c r="G18" s="27">
        <v>100</v>
      </c>
      <c r="H18" s="28">
        <v>139.02</v>
      </c>
      <c r="I18" s="29">
        <v>139.02</v>
      </c>
      <c r="J18" s="26">
        <v>443.95</v>
      </c>
      <c r="K18" s="25">
        <v>443.95</v>
      </c>
      <c r="L18" s="26">
        <v>443.95</v>
      </c>
      <c r="M18" s="28">
        <v>10</v>
      </c>
      <c r="N18" s="29">
        <v>810</v>
      </c>
      <c r="O18" s="30">
        <v>4010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3"/>
      <c r="B19" s="24" t="s">
        <v>39</v>
      </c>
      <c r="C19" s="25">
        <v>14391</v>
      </c>
      <c r="D19" s="25">
        <v>2408</v>
      </c>
      <c r="E19" s="25">
        <v>2258</v>
      </c>
      <c r="F19" s="26">
        <v>2258</v>
      </c>
      <c r="G19" s="27">
        <v>2904</v>
      </c>
      <c r="H19" s="28">
        <v>2290</v>
      </c>
      <c r="I19" s="29">
        <v>2080</v>
      </c>
      <c r="J19" s="26">
        <v>3079</v>
      </c>
      <c r="K19" s="25">
        <v>3079</v>
      </c>
      <c r="L19" s="26">
        <v>3079</v>
      </c>
      <c r="M19" s="28">
        <v>4400</v>
      </c>
      <c r="N19" s="29">
        <v>4400</v>
      </c>
      <c r="O19" s="30">
        <v>5000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3"/>
      <c r="B20" s="24" t="s">
        <v>40</v>
      </c>
      <c r="C20" s="25">
        <v>1405</v>
      </c>
      <c r="D20" s="25">
        <v>195</v>
      </c>
      <c r="E20" s="25">
        <v>195</v>
      </c>
      <c r="F20" s="26">
        <v>590.03</v>
      </c>
      <c r="G20" s="27">
        <v>316</v>
      </c>
      <c r="H20" s="28">
        <v>316</v>
      </c>
      <c r="I20" s="29">
        <v>315.86</v>
      </c>
      <c r="J20" s="26">
        <v>234.2</v>
      </c>
      <c r="K20" s="25">
        <v>234.2</v>
      </c>
      <c r="L20" s="26">
        <v>234.2</v>
      </c>
      <c r="M20" s="28">
        <v>280</v>
      </c>
      <c r="N20" s="29">
        <v>649</v>
      </c>
      <c r="O20" s="30">
        <v>300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3"/>
      <c r="B21" s="24" t="s">
        <v>41</v>
      </c>
      <c r="C21" s="25">
        <v>7854</v>
      </c>
      <c r="D21" s="25">
        <v>1145</v>
      </c>
      <c r="E21" s="25">
        <v>2541</v>
      </c>
      <c r="F21" s="26">
        <v>2276.6</v>
      </c>
      <c r="G21" s="27">
        <v>1700</v>
      </c>
      <c r="H21" s="28">
        <v>1155.12</v>
      </c>
      <c r="I21" s="29">
        <v>719.93</v>
      </c>
      <c r="J21" s="26">
        <v>6876.43</v>
      </c>
      <c r="K21" s="25">
        <v>7834.3</v>
      </c>
      <c r="L21" s="29">
        <v>7834.3</v>
      </c>
      <c r="M21" s="28">
        <v>9047.57</v>
      </c>
      <c r="N21" s="29">
        <v>9211.23</v>
      </c>
      <c r="O21" s="30">
        <v>10453.02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3"/>
      <c r="B22" s="24" t="s">
        <v>128</v>
      </c>
      <c r="C22" s="25"/>
      <c r="D22" s="25"/>
      <c r="E22" s="25"/>
      <c r="F22" s="26"/>
      <c r="G22" s="28"/>
      <c r="H22" s="28"/>
      <c r="I22" s="29"/>
      <c r="J22" s="26"/>
      <c r="K22" s="25"/>
      <c r="L22" s="29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3"/>
      <c r="B23" s="24" t="s">
        <v>42</v>
      </c>
      <c r="C23" s="25">
        <v>5996</v>
      </c>
      <c r="D23" s="25">
        <v>790</v>
      </c>
      <c r="E23" s="25">
        <v>552</v>
      </c>
      <c r="F23" s="26">
        <v>409.85</v>
      </c>
      <c r="G23" s="27">
        <v>690</v>
      </c>
      <c r="H23" s="28">
        <v>291.7</v>
      </c>
      <c r="I23" s="29">
        <v>367.25</v>
      </c>
      <c r="J23" s="26">
        <v>400.5</v>
      </c>
      <c r="K23" s="25">
        <v>390.5</v>
      </c>
      <c r="L23" s="29">
        <v>390.5</v>
      </c>
      <c r="M23" s="28">
        <v>405.05</v>
      </c>
      <c r="N23" s="29">
        <v>405.05</v>
      </c>
      <c r="O23" s="30">
        <v>460.5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3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26"/>
      <c r="K24" s="25"/>
      <c r="L24" s="29">
        <v>0</v>
      </c>
      <c r="M24" s="28">
        <v>0</v>
      </c>
      <c r="N24" s="29">
        <v>0</v>
      </c>
      <c r="O24" s="30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1" customFormat="1" ht="15" customHeight="1">
      <c r="A25" s="33"/>
      <c r="B25" s="34" t="s">
        <v>44</v>
      </c>
      <c r="C25" s="35">
        <f aca="true" t="shared" si="0" ref="C25:M25">SUM(C9:C24)</f>
        <v>234694</v>
      </c>
      <c r="D25" s="35">
        <f t="shared" si="0"/>
        <v>41394</v>
      </c>
      <c r="E25" s="35">
        <f t="shared" si="0"/>
        <v>33390</v>
      </c>
      <c r="F25" s="36">
        <f>SUM(F9:F24)</f>
        <v>28765.67</v>
      </c>
      <c r="G25" s="37">
        <f t="shared" si="0"/>
        <v>46771</v>
      </c>
      <c r="H25" s="37">
        <f t="shared" si="0"/>
        <v>46289.09</v>
      </c>
      <c r="I25" s="38">
        <f>SUM(I9:I24)</f>
        <v>37527.049999999996</v>
      </c>
      <c r="J25" s="36">
        <f t="shared" si="0"/>
        <v>83340.12</v>
      </c>
      <c r="K25" s="35">
        <f t="shared" si="0"/>
        <v>80101.14</v>
      </c>
      <c r="L25" s="38">
        <f>SUM(L9:L24)</f>
        <v>80101.14</v>
      </c>
      <c r="M25" s="37">
        <f t="shared" si="0"/>
        <v>85751.62000000001</v>
      </c>
      <c r="N25" s="38">
        <f>SUM(N8:N24)</f>
        <v>67817.04000000001</v>
      </c>
      <c r="O25" s="39">
        <f>SUM(O9:O24)</f>
        <v>102134.59000000001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1:34" ht="15" customHeight="1">
      <c r="A26" s="33"/>
      <c r="B26" s="24"/>
      <c r="C26" s="25"/>
      <c r="D26" s="25"/>
      <c r="E26" s="25"/>
      <c r="F26" s="42"/>
      <c r="G26" s="28"/>
      <c r="H26" s="28"/>
      <c r="I26" s="29"/>
      <c r="J26" s="26"/>
      <c r="K26" s="43"/>
      <c r="L26" s="38"/>
      <c r="M26" s="28"/>
      <c r="N26" s="29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3" t="s">
        <v>45</v>
      </c>
      <c r="B27" s="20" t="s">
        <v>129</v>
      </c>
      <c r="C27" s="25"/>
      <c r="D27" s="25"/>
      <c r="E27" s="25"/>
      <c r="F27" s="26"/>
      <c r="G27" s="28"/>
      <c r="H27" s="28"/>
      <c r="I27" s="29"/>
      <c r="J27" s="26"/>
      <c r="K27" s="25"/>
      <c r="L27" s="29"/>
      <c r="M27" s="28"/>
      <c r="N27" s="29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3"/>
      <c r="B28" s="20" t="s">
        <v>130</v>
      </c>
      <c r="C28" s="25"/>
      <c r="D28" s="25"/>
      <c r="E28" s="25"/>
      <c r="F28" s="26">
        <v>0</v>
      </c>
      <c r="G28" s="28"/>
      <c r="H28" s="28"/>
      <c r="I28" s="29"/>
      <c r="J28" s="26"/>
      <c r="K28" s="25"/>
      <c r="L28" s="29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3"/>
      <c r="B29" s="24" t="s">
        <v>46</v>
      </c>
      <c r="C29" s="25">
        <v>3792</v>
      </c>
      <c r="D29" s="25">
        <v>496</v>
      </c>
      <c r="E29" s="25">
        <v>496</v>
      </c>
      <c r="F29" s="26">
        <v>489.25</v>
      </c>
      <c r="G29" s="27">
        <v>496</v>
      </c>
      <c r="H29" s="28">
        <v>496.05</v>
      </c>
      <c r="I29" s="29">
        <v>482.59</v>
      </c>
      <c r="J29" s="26">
        <v>483.69</v>
      </c>
      <c r="K29" s="25">
        <v>1022.69</v>
      </c>
      <c r="L29" s="29">
        <v>1022.69</v>
      </c>
      <c r="M29" s="28">
        <v>1022.03</v>
      </c>
      <c r="N29" s="29">
        <v>1022.03</v>
      </c>
      <c r="O29" s="30">
        <v>1022.03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3"/>
      <c r="B30" s="24" t="s">
        <v>47</v>
      </c>
      <c r="C30" s="25"/>
      <c r="D30" s="25">
        <v>203</v>
      </c>
      <c r="E30" s="25">
        <v>203</v>
      </c>
      <c r="F30" s="26">
        <v>411.22</v>
      </c>
      <c r="G30" s="27">
        <v>177</v>
      </c>
      <c r="H30" s="28">
        <v>176.92</v>
      </c>
      <c r="I30" s="29">
        <v>187.05</v>
      </c>
      <c r="J30" s="26">
        <v>176.88</v>
      </c>
      <c r="K30" s="25">
        <v>828.98</v>
      </c>
      <c r="L30" s="29">
        <v>828.98</v>
      </c>
      <c r="M30" s="28">
        <v>445.32</v>
      </c>
      <c r="N30" s="29">
        <v>445.32</v>
      </c>
      <c r="O30" s="30">
        <v>445.32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3"/>
      <c r="B31" s="24" t="s">
        <v>48</v>
      </c>
      <c r="C31" s="25">
        <v>2937</v>
      </c>
      <c r="D31" s="25">
        <v>341</v>
      </c>
      <c r="E31" s="25">
        <v>251</v>
      </c>
      <c r="F31" s="26">
        <v>250.98</v>
      </c>
      <c r="G31" s="27">
        <v>346</v>
      </c>
      <c r="H31" s="28">
        <v>250.37</v>
      </c>
      <c r="I31" s="29">
        <v>263.5</v>
      </c>
      <c r="J31" s="26">
        <v>324.24</v>
      </c>
      <c r="K31" s="25">
        <v>324.24</v>
      </c>
      <c r="L31" s="29">
        <v>324.24</v>
      </c>
      <c r="M31" s="28">
        <v>375</v>
      </c>
      <c r="N31" s="29">
        <v>100.02</v>
      </c>
      <c r="O31" s="30">
        <v>475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3"/>
      <c r="B32" s="24" t="s">
        <v>49</v>
      </c>
      <c r="C32" s="25"/>
      <c r="D32" s="25">
        <v>128</v>
      </c>
      <c r="E32" s="25">
        <v>128</v>
      </c>
      <c r="F32" s="26">
        <v>42.84</v>
      </c>
      <c r="G32" s="27">
        <v>100</v>
      </c>
      <c r="H32" s="28">
        <v>100</v>
      </c>
      <c r="I32" s="29">
        <v>23.17</v>
      </c>
      <c r="J32" s="26">
        <v>100</v>
      </c>
      <c r="K32" s="25">
        <v>150</v>
      </c>
      <c r="L32" s="29">
        <v>150</v>
      </c>
      <c r="M32" s="28">
        <v>176.04</v>
      </c>
      <c r="N32" s="29">
        <v>176.04</v>
      </c>
      <c r="O32" s="30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3"/>
      <c r="B33" s="24" t="s">
        <v>50</v>
      </c>
      <c r="C33" s="25"/>
      <c r="D33" s="25">
        <v>726</v>
      </c>
      <c r="E33" s="25">
        <v>726</v>
      </c>
      <c r="F33" s="26">
        <v>688.77</v>
      </c>
      <c r="G33" s="27">
        <v>631</v>
      </c>
      <c r="H33" s="28">
        <v>630.81</v>
      </c>
      <c r="I33" s="29">
        <v>706.03</v>
      </c>
      <c r="J33" s="26">
        <v>2271.67</v>
      </c>
      <c r="K33" s="25">
        <v>2271.67</v>
      </c>
      <c r="L33" s="29">
        <v>2271.67</v>
      </c>
      <c r="M33" s="28">
        <v>1519.24</v>
      </c>
      <c r="N33" s="29">
        <v>1794.24</v>
      </c>
      <c r="O33" s="30">
        <v>1519.24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3"/>
      <c r="B34" s="24" t="s">
        <v>51</v>
      </c>
      <c r="C34" s="25"/>
      <c r="D34" s="25"/>
      <c r="E34" s="25">
        <v>0</v>
      </c>
      <c r="F34" s="26">
        <v>230.03</v>
      </c>
      <c r="G34" s="28">
        <v>0</v>
      </c>
      <c r="H34" s="28">
        <v>331.04</v>
      </c>
      <c r="I34" s="29">
        <v>80.92</v>
      </c>
      <c r="J34" s="26">
        <v>348.55</v>
      </c>
      <c r="K34" s="25">
        <v>301.55</v>
      </c>
      <c r="L34" s="29">
        <v>301.55</v>
      </c>
      <c r="M34" s="28">
        <v>342.76</v>
      </c>
      <c r="N34" s="29">
        <v>342.76</v>
      </c>
      <c r="O34" s="30">
        <v>342.76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3"/>
      <c r="B35" s="24" t="s">
        <v>52</v>
      </c>
      <c r="C35" s="25">
        <v>15876</v>
      </c>
      <c r="D35" s="25">
        <v>335</v>
      </c>
      <c r="E35" s="25">
        <v>293</v>
      </c>
      <c r="F35" s="26">
        <v>31.47</v>
      </c>
      <c r="G35" s="28">
        <v>0</v>
      </c>
      <c r="H35" s="28">
        <v>0</v>
      </c>
      <c r="I35" s="29">
        <v>0</v>
      </c>
      <c r="J35" s="26"/>
      <c r="K35" s="25">
        <v>3000</v>
      </c>
      <c r="L35" s="29">
        <v>3000</v>
      </c>
      <c r="M35" s="28">
        <v>0</v>
      </c>
      <c r="N35" s="29">
        <v>0</v>
      </c>
      <c r="O35" s="30">
        <v>176.04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3"/>
      <c r="B36" s="20" t="s">
        <v>131</v>
      </c>
      <c r="C36" s="25"/>
      <c r="D36" s="25"/>
      <c r="E36" s="25"/>
      <c r="F36" s="26"/>
      <c r="G36" s="28"/>
      <c r="H36" s="28"/>
      <c r="I36" s="29"/>
      <c r="J36" s="26"/>
      <c r="K36" s="25"/>
      <c r="L36" s="29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3"/>
      <c r="B37" s="24" t="s">
        <v>53</v>
      </c>
      <c r="C37" s="25"/>
      <c r="D37" s="25"/>
      <c r="E37" s="25"/>
      <c r="F37" s="26">
        <v>0</v>
      </c>
      <c r="G37" s="27">
        <v>0</v>
      </c>
      <c r="H37" s="28">
        <v>4385.18</v>
      </c>
      <c r="I37" s="29">
        <v>4403.71</v>
      </c>
      <c r="J37" s="26">
        <v>9916.09</v>
      </c>
      <c r="K37" s="25">
        <v>10766.09</v>
      </c>
      <c r="L37" s="29">
        <v>10766.09</v>
      </c>
      <c r="M37" s="28">
        <v>8610.09</v>
      </c>
      <c r="N37" s="29">
        <v>8610.09</v>
      </c>
      <c r="O37" s="3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3"/>
      <c r="B38" s="24" t="s">
        <v>54</v>
      </c>
      <c r="C38" s="25">
        <f>11554+8059</f>
        <v>19613</v>
      </c>
      <c r="D38" s="25">
        <v>3452</v>
      </c>
      <c r="E38" s="25">
        <f>450+4516</f>
        <v>4966</v>
      </c>
      <c r="F38" s="26">
        <v>6773.82</v>
      </c>
      <c r="G38" s="44">
        <v>0</v>
      </c>
      <c r="H38" s="28">
        <v>0</v>
      </c>
      <c r="I38" s="29">
        <v>0</v>
      </c>
      <c r="J38" s="26"/>
      <c r="K38" s="25"/>
      <c r="L38" s="29">
        <v>0</v>
      </c>
      <c r="M38" s="28">
        <v>0</v>
      </c>
      <c r="N38" s="29">
        <v>0</v>
      </c>
      <c r="O38" s="30">
        <v>8610.09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3"/>
      <c r="B39" s="20" t="s">
        <v>55</v>
      </c>
      <c r="C39" s="25">
        <v>2484</v>
      </c>
      <c r="D39" s="25">
        <v>360</v>
      </c>
      <c r="E39" s="25">
        <v>281</v>
      </c>
      <c r="F39" s="26">
        <v>219.37</v>
      </c>
      <c r="G39" s="44">
        <v>270</v>
      </c>
      <c r="H39" s="28">
        <v>226</v>
      </c>
      <c r="I39" s="29">
        <v>159.2</v>
      </c>
      <c r="J39" s="26">
        <v>115</v>
      </c>
      <c r="K39" s="25">
        <v>158.13</v>
      </c>
      <c r="L39" s="29">
        <v>158.13</v>
      </c>
      <c r="M39" s="28">
        <v>120</v>
      </c>
      <c r="N39" s="29">
        <v>120</v>
      </c>
      <c r="O39" s="30">
        <v>5325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3"/>
      <c r="B40" s="20" t="s">
        <v>132</v>
      </c>
      <c r="C40" s="25"/>
      <c r="D40" s="25"/>
      <c r="E40" s="25"/>
      <c r="F40" s="26"/>
      <c r="G40" s="44"/>
      <c r="H40" s="28"/>
      <c r="I40" s="29"/>
      <c r="J40" s="26"/>
      <c r="K40" s="25"/>
      <c r="L40" s="29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3"/>
      <c r="B41" s="24" t="s">
        <v>56</v>
      </c>
      <c r="C41" s="25">
        <v>178070</v>
      </c>
      <c r="D41" s="25">
        <v>300</v>
      </c>
      <c r="E41" s="25">
        <v>300</v>
      </c>
      <c r="F41" s="26">
        <v>252.5</v>
      </c>
      <c r="G41" s="44">
        <v>220</v>
      </c>
      <c r="H41" s="28">
        <v>320</v>
      </c>
      <c r="I41" s="29">
        <v>362.92</v>
      </c>
      <c r="J41" s="26">
        <v>303</v>
      </c>
      <c r="K41" s="25">
        <v>203</v>
      </c>
      <c r="L41" s="29">
        <v>203</v>
      </c>
      <c r="M41" s="28">
        <v>2570</v>
      </c>
      <c r="N41" s="29">
        <v>1670.21</v>
      </c>
      <c r="O41" s="30">
        <v>2570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3"/>
      <c r="B42" s="24" t="s">
        <v>57</v>
      </c>
      <c r="D42" s="25">
        <v>26497</v>
      </c>
      <c r="E42" s="25">
        <v>26539</v>
      </c>
      <c r="F42" s="26">
        <v>28744.59</v>
      </c>
      <c r="G42" s="44">
        <v>40779</v>
      </c>
      <c r="H42" s="28">
        <v>44475.98</v>
      </c>
      <c r="I42" s="29">
        <v>24915.66</v>
      </c>
      <c r="J42" s="26">
        <f>37101.33+3000</f>
        <v>40101.33</v>
      </c>
      <c r="K42" s="25">
        <v>38092.04</v>
      </c>
      <c r="L42" s="45">
        <v>38092.04</v>
      </c>
      <c r="M42" s="28">
        <v>53183.6</v>
      </c>
      <c r="N42" s="29">
        <f>43980.85+6000</f>
        <v>49980.85</v>
      </c>
      <c r="O42" s="30">
        <f>53183.6</f>
        <v>53183.6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1" customFormat="1" ht="15" customHeight="1">
      <c r="A43" s="33"/>
      <c r="B43" s="34" t="s">
        <v>58</v>
      </c>
      <c r="C43" s="35">
        <f>SUM(C29:C42)</f>
        <v>222772</v>
      </c>
      <c r="D43" s="35">
        <f>SUM(D29:D42)</f>
        <v>32838</v>
      </c>
      <c r="E43" s="35">
        <f>SUM(E29:E42)</f>
        <v>34183</v>
      </c>
      <c r="F43" s="36">
        <f>SUM(F29:F42)</f>
        <v>38134.84</v>
      </c>
      <c r="G43" s="46">
        <f>SUM(G29:G42)</f>
        <v>43019</v>
      </c>
      <c r="H43" s="46">
        <f>SUM(H28:H42)</f>
        <v>51392.350000000006</v>
      </c>
      <c r="I43" s="47">
        <f>SUM(I28:I42)</f>
        <v>31584.75</v>
      </c>
      <c r="J43" s="36">
        <f>SUM(J29:J42)</f>
        <v>54140.450000000004</v>
      </c>
      <c r="K43" s="35">
        <f>SUM(K29:K42)</f>
        <v>57118.39</v>
      </c>
      <c r="L43" s="38">
        <f>SUM(L29:L42)</f>
        <v>57118.39</v>
      </c>
      <c r="M43" s="37">
        <f>SUM(M29:M42)</f>
        <v>68364.08</v>
      </c>
      <c r="N43" s="47">
        <f>SUM(N28:N42)</f>
        <v>64261.56</v>
      </c>
      <c r="O43" s="39">
        <f>SUM(O29:O42)</f>
        <v>73669.08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ht="15" customHeight="1">
      <c r="A44" s="33"/>
      <c r="B44" s="24"/>
      <c r="C44" s="25"/>
      <c r="D44" s="25"/>
      <c r="E44" s="25"/>
      <c r="F44" s="42"/>
      <c r="G44" s="28"/>
      <c r="H44" s="28"/>
      <c r="I44" s="29"/>
      <c r="J44" s="26"/>
      <c r="K44" s="43"/>
      <c r="L44" s="38"/>
      <c r="M44" s="28"/>
      <c r="N44" s="29"/>
      <c r="O44" s="3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3" t="s">
        <v>59</v>
      </c>
      <c r="B45" s="20" t="s">
        <v>133</v>
      </c>
      <c r="C45" s="35">
        <v>64074</v>
      </c>
      <c r="D45" s="35">
        <f>400+7500</f>
        <v>7900</v>
      </c>
      <c r="E45" s="35">
        <v>4105</v>
      </c>
      <c r="F45" s="36">
        <v>3925.79</v>
      </c>
      <c r="G45" s="37">
        <v>7238</v>
      </c>
      <c r="H45" s="37">
        <f>200+700+7010.5</f>
        <v>7910.5</v>
      </c>
      <c r="I45" s="38">
        <f>92.38+3635.66</f>
        <v>3728.04</v>
      </c>
      <c r="J45" s="36">
        <v>6000</v>
      </c>
      <c r="K45" s="35">
        <v>6000</v>
      </c>
      <c r="L45" s="38">
        <v>6000</v>
      </c>
      <c r="M45" s="37">
        <f>500+8900</f>
        <v>9400</v>
      </c>
      <c r="N45" s="38">
        <f>500+2000+5230+900+770</f>
        <v>9400</v>
      </c>
      <c r="O45" s="39">
        <v>10100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8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29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3" t="s">
        <v>60</v>
      </c>
      <c r="B47" s="20" t="s">
        <v>134</v>
      </c>
      <c r="C47" s="25"/>
      <c r="D47" s="25"/>
      <c r="E47" s="25"/>
      <c r="F47" s="26"/>
      <c r="G47" s="28"/>
      <c r="H47" s="28"/>
      <c r="I47" s="29"/>
      <c r="J47" s="26"/>
      <c r="K47" s="25"/>
      <c r="L47" s="29"/>
      <c r="M47" s="28"/>
      <c r="N47" s="29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3"/>
      <c r="B48" s="24" t="s">
        <v>61</v>
      </c>
      <c r="C48" s="25">
        <v>1327733</v>
      </c>
      <c r="D48" s="25">
        <v>263100</v>
      </c>
      <c r="E48" s="25">
        <v>247427</v>
      </c>
      <c r="F48" s="26">
        <v>276168.49</v>
      </c>
      <c r="G48" s="44">
        <v>275291</v>
      </c>
      <c r="H48" s="28">
        <v>264762.48</v>
      </c>
      <c r="I48" s="29">
        <v>225997.08</v>
      </c>
      <c r="J48" s="26">
        <v>284396.63</v>
      </c>
      <c r="K48" s="25">
        <v>307958.09</v>
      </c>
      <c r="L48" s="29">
        <v>307958.09</v>
      </c>
      <c r="M48" s="28">
        <v>350991</v>
      </c>
      <c r="N48" s="29">
        <v>325313.13</v>
      </c>
      <c r="O48" s="30">
        <v>375829.07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3"/>
      <c r="B49" s="24" t="s">
        <v>62</v>
      </c>
      <c r="C49" s="25">
        <v>71935</v>
      </c>
      <c r="D49" s="25">
        <v>13278</v>
      </c>
      <c r="E49" s="25">
        <v>10065</v>
      </c>
      <c r="F49" s="26">
        <v>11392.37</v>
      </c>
      <c r="G49" s="44">
        <v>20815</v>
      </c>
      <c r="H49" s="28">
        <v>21903.24</v>
      </c>
      <c r="I49" s="29">
        <v>13385.16</v>
      </c>
      <c r="J49" s="26">
        <v>16787.85</v>
      </c>
      <c r="K49" s="25">
        <v>18535</v>
      </c>
      <c r="L49" s="29">
        <v>18535</v>
      </c>
      <c r="M49" s="28">
        <v>38469.63</v>
      </c>
      <c r="N49" s="29">
        <v>19648.76</v>
      </c>
      <c r="O49" s="30">
        <v>38921.13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3"/>
      <c r="B50" s="24" t="s">
        <v>63</v>
      </c>
      <c r="C50" s="25">
        <v>13706</v>
      </c>
      <c r="D50" s="25">
        <v>2100</v>
      </c>
      <c r="E50" s="25">
        <v>2100</v>
      </c>
      <c r="F50" s="26">
        <v>3315.16</v>
      </c>
      <c r="G50" s="44">
        <v>2210</v>
      </c>
      <c r="H50" s="28">
        <v>2190</v>
      </c>
      <c r="I50" s="29">
        <v>1237.09</v>
      </c>
      <c r="J50" s="26">
        <v>1060.66</v>
      </c>
      <c r="K50" s="25">
        <v>1203.36</v>
      </c>
      <c r="L50" s="29">
        <v>1203.36</v>
      </c>
      <c r="M50" s="28">
        <v>4000</v>
      </c>
      <c r="N50" s="29">
        <v>4000.04</v>
      </c>
      <c r="O50" s="30">
        <v>4000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3"/>
      <c r="B51" s="24" t="s">
        <v>64</v>
      </c>
      <c r="C51" s="25">
        <v>4283</v>
      </c>
      <c r="D51" s="25">
        <v>600</v>
      </c>
      <c r="E51" s="25">
        <v>620</v>
      </c>
      <c r="F51" s="26">
        <v>810.81</v>
      </c>
      <c r="G51" s="44">
        <v>600</v>
      </c>
      <c r="H51" s="28">
        <v>600</v>
      </c>
      <c r="I51" s="29">
        <v>711.27</v>
      </c>
      <c r="J51" s="26">
        <v>150</v>
      </c>
      <c r="K51" s="25">
        <v>550</v>
      </c>
      <c r="L51" s="29">
        <v>550</v>
      </c>
      <c r="M51" s="28">
        <v>780</v>
      </c>
      <c r="N51" s="29">
        <v>780.29</v>
      </c>
      <c r="O51" s="30">
        <v>1050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1" customFormat="1" ht="15" customHeight="1">
      <c r="A52" s="48"/>
      <c r="B52" s="34" t="s">
        <v>65</v>
      </c>
      <c r="C52" s="35">
        <f aca="true" t="shared" si="1" ref="C52:M52">SUM(C48:C51)</f>
        <v>1417657</v>
      </c>
      <c r="D52" s="35">
        <f t="shared" si="1"/>
        <v>279078</v>
      </c>
      <c r="E52" s="35">
        <f t="shared" si="1"/>
        <v>260212</v>
      </c>
      <c r="F52" s="36">
        <f>SUM(F48:F51)</f>
        <v>291686.82999999996</v>
      </c>
      <c r="G52" s="37">
        <f t="shared" si="1"/>
        <v>298916</v>
      </c>
      <c r="H52" s="37">
        <f t="shared" si="1"/>
        <v>289455.72</v>
      </c>
      <c r="I52" s="38">
        <f>SUM(I48:I51)</f>
        <v>241330.59999999998</v>
      </c>
      <c r="J52" s="36">
        <f t="shared" si="1"/>
        <v>302395.13999999996</v>
      </c>
      <c r="K52" s="35">
        <f t="shared" si="1"/>
        <v>328246.45</v>
      </c>
      <c r="L52" s="38">
        <f>SUM(L48:L51)</f>
        <v>328246.45</v>
      </c>
      <c r="M52" s="37">
        <f t="shared" si="1"/>
        <v>394240.63</v>
      </c>
      <c r="N52" s="38">
        <f>SUM(N48:N51)</f>
        <v>349742.22</v>
      </c>
      <c r="O52" s="39">
        <f>SUM(O48:O51)</f>
        <v>419800.2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 ht="15" customHeight="1">
      <c r="A53" s="33"/>
      <c r="B53" s="24"/>
      <c r="C53" s="25"/>
      <c r="D53" s="25"/>
      <c r="E53" s="25"/>
      <c r="F53" s="42"/>
      <c r="G53" s="28"/>
      <c r="H53" s="28"/>
      <c r="I53" s="29"/>
      <c r="J53" s="26"/>
      <c r="K53" s="49"/>
      <c r="L53" s="29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3" t="s">
        <v>66</v>
      </c>
      <c r="B54" s="20" t="s">
        <v>135</v>
      </c>
      <c r="C54" s="25"/>
      <c r="D54" s="25"/>
      <c r="E54" s="25"/>
      <c r="F54" s="26"/>
      <c r="G54" s="28"/>
      <c r="H54" s="28"/>
      <c r="I54" s="29"/>
      <c r="J54" s="26"/>
      <c r="K54" s="25"/>
      <c r="L54" s="29"/>
      <c r="M54" s="28"/>
      <c r="N54" s="29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3"/>
      <c r="B55" s="24" t="s">
        <v>67</v>
      </c>
      <c r="C55" s="25">
        <v>220699</v>
      </c>
      <c r="D55" s="25">
        <v>88630</v>
      </c>
      <c r="E55" s="25">
        <v>107981</v>
      </c>
      <c r="F55" s="26">
        <v>86006</v>
      </c>
      <c r="G55" s="44">
        <v>109494</v>
      </c>
      <c r="H55" s="28">
        <v>116969</v>
      </c>
      <c r="I55" s="29">
        <v>127375.26</v>
      </c>
      <c r="J55" s="26">
        <v>271189</v>
      </c>
      <c r="K55" s="25">
        <v>162344</v>
      </c>
      <c r="L55" s="29">
        <f>59500+102844</f>
        <v>162344</v>
      </c>
      <c r="M55" s="28">
        <v>184973</v>
      </c>
      <c r="N55" s="29">
        <v>135359</v>
      </c>
      <c r="O55" s="30">
        <v>243304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3"/>
      <c r="B56" s="24" t="s">
        <v>68</v>
      </c>
      <c r="C56" s="25">
        <v>5996</v>
      </c>
      <c r="D56" s="25">
        <v>615</v>
      </c>
      <c r="E56" s="25">
        <v>615</v>
      </c>
      <c r="F56" s="26">
        <v>574</v>
      </c>
      <c r="G56" s="44">
        <v>505</v>
      </c>
      <c r="H56" s="28">
        <v>504.88</v>
      </c>
      <c r="I56" s="29">
        <v>205.14</v>
      </c>
      <c r="J56" s="26">
        <v>296.3</v>
      </c>
      <c r="K56" s="25">
        <v>596.3</v>
      </c>
      <c r="L56" s="29">
        <f>596.3</f>
        <v>596.3</v>
      </c>
      <c r="M56" s="28">
        <v>418.7</v>
      </c>
      <c r="N56" s="29">
        <v>418.7</v>
      </c>
      <c r="O56" s="30">
        <v>471.7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1" customFormat="1" ht="15" customHeight="1">
      <c r="A57" s="33"/>
      <c r="B57" s="34" t="s">
        <v>69</v>
      </c>
      <c r="C57" s="35">
        <f aca="true" t="shared" si="2" ref="C57:M57">SUM(C55:C56)</f>
        <v>226695</v>
      </c>
      <c r="D57" s="35">
        <f t="shared" si="2"/>
        <v>89245</v>
      </c>
      <c r="E57" s="35">
        <f t="shared" si="2"/>
        <v>108596</v>
      </c>
      <c r="F57" s="36">
        <f>SUM(F55:F56)</f>
        <v>86580</v>
      </c>
      <c r="G57" s="46">
        <f t="shared" si="2"/>
        <v>109999</v>
      </c>
      <c r="H57" s="46">
        <f t="shared" si="2"/>
        <v>117473.88</v>
      </c>
      <c r="I57" s="47">
        <f>SUM(I55:I56)</f>
        <v>127580.4</v>
      </c>
      <c r="J57" s="36">
        <f t="shared" si="2"/>
        <v>271485.3</v>
      </c>
      <c r="K57" s="35">
        <f t="shared" si="2"/>
        <v>162940.3</v>
      </c>
      <c r="L57" s="38">
        <f>SUM(L55:L56)</f>
        <v>162940.3</v>
      </c>
      <c r="M57" s="37">
        <f t="shared" si="2"/>
        <v>185391.7</v>
      </c>
      <c r="N57" s="47">
        <f>SUM(N55:N56)</f>
        <v>135777.7</v>
      </c>
      <c r="O57" s="50">
        <f>SUM(O55:O56)</f>
        <v>243775.7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</row>
    <row r="58" spans="1:34" ht="15" customHeight="1">
      <c r="A58" s="33"/>
      <c r="B58" s="20"/>
      <c r="C58" s="25"/>
      <c r="D58" s="25"/>
      <c r="E58" s="25"/>
      <c r="F58" s="42"/>
      <c r="G58" s="28"/>
      <c r="H58" s="28"/>
      <c r="I58" s="29"/>
      <c r="J58" s="26"/>
      <c r="K58" s="51"/>
      <c r="L58" s="29"/>
      <c r="M58" s="28"/>
      <c r="N58" s="29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3" t="s">
        <v>70</v>
      </c>
      <c r="B59" s="20" t="s">
        <v>136</v>
      </c>
      <c r="C59" s="25"/>
      <c r="D59" s="25"/>
      <c r="E59" s="25"/>
      <c r="F59" s="26"/>
      <c r="G59" s="28"/>
      <c r="H59" s="28"/>
      <c r="I59" s="29"/>
      <c r="J59" s="26"/>
      <c r="K59" s="25"/>
      <c r="L59" s="29"/>
      <c r="M59" s="28"/>
      <c r="N59" s="29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3"/>
      <c r="B60" s="24" t="s">
        <v>71</v>
      </c>
      <c r="C60" s="25">
        <v>114021</v>
      </c>
      <c r="D60" s="25">
        <v>17345</v>
      </c>
      <c r="E60" s="25">
        <v>14232</v>
      </c>
      <c r="F60" s="26">
        <v>16759.38</v>
      </c>
      <c r="G60" s="44">
        <v>14036</v>
      </c>
      <c r="H60" s="28">
        <v>9583.02</v>
      </c>
      <c r="I60" s="29">
        <v>8713.8</v>
      </c>
      <c r="J60" s="26">
        <v>7354.86</v>
      </c>
      <c r="K60" s="25">
        <v>6231.03</v>
      </c>
      <c r="L60" s="29">
        <v>6231.03</v>
      </c>
      <c r="M60" s="28">
        <v>11827.53</v>
      </c>
      <c r="N60" s="29">
        <v>11616.16</v>
      </c>
      <c r="O60" s="30">
        <v>13255.75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3"/>
      <c r="B61" s="24" t="s">
        <v>72</v>
      </c>
      <c r="C61" s="25">
        <v>29039</v>
      </c>
      <c r="D61" s="25">
        <v>2700</v>
      </c>
      <c r="E61" s="25">
        <v>9866</v>
      </c>
      <c r="F61" s="26">
        <v>9439.49</v>
      </c>
      <c r="G61" s="44">
        <v>2396</v>
      </c>
      <c r="H61" s="28">
        <v>4853.25</v>
      </c>
      <c r="I61" s="29">
        <v>5495.25</v>
      </c>
      <c r="J61" s="52">
        <v>2700.72</v>
      </c>
      <c r="K61" s="53">
        <v>7545.5</v>
      </c>
      <c r="L61" s="29">
        <v>7545.5</v>
      </c>
      <c r="M61" s="28">
        <v>1801.55</v>
      </c>
      <c r="N61" s="29">
        <v>7028.71</v>
      </c>
      <c r="O61" s="30">
        <v>2600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3"/>
      <c r="B62" s="24" t="s">
        <v>73</v>
      </c>
      <c r="C62" s="25">
        <v>2227</v>
      </c>
      <c r="D62" s="25">
        <v>900</v>
      </c>
      <c r="E62" s="25">
        <v>580</v>
      </c>
      <c r="F62" s="26">
        <v>230.59</v>
      </c>
      <c r="G62" s="44">
        <v>145</v>
      </c>
      <c r="H62" s="28">
        <v>240</v>
      </c>
      <c r="I62" s="29">
        <v>101.18</v>
      </c>
      <c r="J62" s="26">
        <v>449.94</v>
      </c>
      <c r="K62" s="25">
        <v>449.94</v>
      </c>
      <c r="L62" s="29">
        <v>449.94</v>
      </c>
      <c r="M62" s="28">
        <v>689</v>
      </c>
      <c r="N62" s="29">
        <v>689.26</v>
      </c>
      <c r="O62" s="30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1" customFormat="1" ht="15" customHeight="1">
      <c r="A63" s="33"/>
      <c r="B63" s="34" t="s">
        <v>74</v>
      </c>
      <c r="C63" s="35">
        <f aca="true" t="shared" si="3" ref="C63:M63">SUM(C60:C62)</f>
        <v>145287</v>
      </c>
      <c r="D63" s="35">
        <f t="shared" si="3"/>
        <v>20945</v>
      </c>
      <c r="E63" s="35">
        <f t="shared" si="3"/>
        <v>24678</v>
      </c>
      <c r="F63" s="36">
        <f>SUM(F60:F62)</f>
        <v>26429.460000000003</v>
      </c>
      <c r="G63" s="37">
        <f t="shared" si="3"/>
        <v>16577</v>
      </c>
      <c r="H63" s="37">
        <f t="shared" si="3"/>
        <v>14676.27</v>
      </c>
      <c r="I63" s="38">
        <f>SUM(I60:I62)</f>
        <v>14310.23</v>
      </c>
      <c r="J63" s="36">
        <f t="shared" si="3"/>
        <v>10505.52</v>
      </c>
      <c r="K63" s="35">
        <f t="shared" si="3"/>
        <v>14226.47</v>
      </c>
      <c r="L63" s="38">
        <f>SUM(L60:L62)</f>
        <v>14226.47</v>
      </c>
      <c r="M63" s="37">
        <f t="shared" si="3"/>
        <v>14318.08</v>
      </c>
      <c r="N63" s="38">
        <f>SUM(N60:N62)</f>
        <v>19334.129999999997</v>
      </c>
      <c r="O63" s="39">
        <f>SUM(O60:O62)</f>
        <v>15855.75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</row>
    <row r="64" spans="1:34" ht="15" customHeight="1">
      <c r="A64" s="33"/>
      <c r="B64" s="20"/>
      <c r="C64" s="25"/>
      <c r="D64" s="25"/>
      <c r="E64" s="25"/>
      <c r="F64" s="42"/>
      <c r="G64" s="28"/>
      <c r="H64" s="28"/>
      <c r="I64" s="29"/>
      <c r="J64" s="26"/>
      <c r="K64" s="43"/>
      <c r="L64" s="29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3" t="s">
        <v>75</v>
      </c>
      <c r="B65" s="20" t="s">
        <v>137</v>
      </c>
      <c r="C65" s="25"/>
      <c r="D65" s="25"/>
      <c r="E65" s="25"/>
      <c r="F65" s="26"/>
      <c r="G65" s="28"/>
      <c r="H65" s="28"/>
      <c r="I65" s="29"/>
      <c r="J65" s="26"/>
      <c r="K65" s="25"/>
      <c r="L65" s="29"/>
      <c r="M65" s="28"/>
      <c r="N65" s="29"/>
      <c r="O65" s="30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3"/>
      <c r="B66" s="24" t="s">
        <v>77</v>
      </c>
      <c r="C66" s="25">
        <v>0</v>
      </c>
      <c r="D66" s="25">
        <v>0</v>
      </c>
      <c r="E66" s="25">
        <v>0</v>
      </c>
      <c r="F66" s="26">
        <v>496</v>
      </c>
      <c r="G66" s="28">
        <v>0</v>
      </c>
      <c r="H66" s="28">
        <v>0</v>
      </c>
      <c r="I66" s="29">
        <v>510.14</v>
      </c>
      <c r="J66" s="26">
        <v>338.81</v>
      </c>
      <c r="K66" s="25">
        <v>523.81</v>
      </c>
      <c r="L66" s="29">
        <v>523.81</v>
      </c>
      <c r="M66" s="28">
        <v>575</v>
      </c>
      <c r="N66" s="29">
        <v>575</v>
      </c>
      <c r="O66" s="30">
        <v>650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3"/>
      <c r="B67" s="24" t="s">
        <v>78</v>
      </c>
      <c r="C67" s="25">
        <v>0</v>
      </c>
      <c r="D67" s="25">
        <v>0</v>
      </c>
      <c r="E67" s="25">
        <v>0</v>
      </c>
      <c r="F67" s="26">
        <v>0</v>
      </c>
      <c r="G67" s="44">
        <v>0</v>
      </c>
      <c r="H67" s="28">
        <v>0</v>
      </c>
      <c r="I67" s="29">
        <v>0</v>
      </c>
      <c r="J67" s="26"/>
      <c r="K67" s="25"/>
      <c r="L67" s="29"/>
      <c r="M67" s="28">
        <v>0</v>
      </c>
      <c r="N67" s="29">
        <v>0</v>
      </c>
      <c r="O67" s="30"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3"/>
      <c r="B68" s="24" t="s">
        <v>79</v>
      </c>
      <c r="C68" s="25">
        <v>394946</v>
      </c>
      <c r="D68" s="25">
        <v>83491</v>
      </c>
      <c r="E68" s="25">
        <v>69183</v>
      </c>
      <c r="F68" s="26">
        <v>60239</v>
      </c>
      <c r="G68" s="44">
        <v>93135</v>
      </c>
      <c r="H68" s="28">
        <v>107494.45</v>
      </c>
      <c r="I68" s="29">
        <v>68788.15</v>
      </c>
      <c r="J68" s="26">
        <v>105788.59</v>
      </c>
      <c r="K68" s="25">
        <v>130362.32</v>
      </c>
      <c r="L68" s="29">
        <v>130362.32</v>
      </c>
      <c r="M68" s="28">
        <v>125769.2</v>
      </c>
      <c r="N68" s="29">
        <v>153148.32</v>
      </c>
      <c r="O68" s="30">
        <v>123265.79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3"/>
      <c r="B69" s="24" t="s">
        <v>80</v>
      </c>
      <c r="C69" s="25">
        <v>85529</v>
      </c>
      <c r="D69" s="25">
        <v>20484</v>
      </c>
      <c r="E69" s="25">
        <v>23066</v>
      </c>
      <c r="F69" s="26">
        <v>21658</v>
      </c>
      <c r="G69" s="44">
        <v>25631</v>
      </c>
      <c r="H69" s="28">
        <v>29311</v>
      </c>
      <c r="I69" s="29">
        <v>27972</v>
      </c>
      <c r="J69" s="26">
        <v>32525</v>
      </c>
      <c r="K69" s="25">
        <v>35489</v>
      </c>
      <c r="L69" s="29">
        <v>35489</v>
      </c>
      <c r="M69" s="28">
        <v>36600</v>
      </c>
      <c r="N69" s="29">
        <v>45293</v>
      </c>
      <c r="O69" s="30">
        <v>47209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3"/>
      <c r="B70" s="24" t="s">
        <v>81</v>
      </c>
      <c r="C70" s="25">
        <v>4797</v>
      </c>
      <c r="D70" s="25">
        <v>700</v>
      </c>
      <c r="E70" s="25">
        <v>659</v>
      </c>
      <c r="F70" s="26">
        <v>0</v>
      </c>
      <c r="G70" s="44">
        <v>600</v>
      </c>
      <c r="H70" s="28">
        <v>600</v>
      </c>
      <c r="I70" s="29">
        <v>0</v>
      </c>
      <c r="J70" s="26"/>
      <c r="K70" s="25"/>
      <c r="L70" s="29"/>
      <c r="M70" s="28">
        <v>0</v>
      </c>
      <c r="N70" s="29">
        <v>0</v>
      </c>
      <c r="O70" s="30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3"/>
      <c r="B71" s="24" t="s">
        <v>82</v>
      </c>
      <c r="C71" s="25">
        <v>172</v>
      </c>
      <c r="D71" s="25">
        <v>25</v>
      </c>
      <c r="E71" s="25">
        <v>25</v>
      </c>
      <c r="F71" s="26">
        <v>22.85</v>
      </c>
      <c r="G71" s="44">
        <v>25</v>
      </c>
      <c r="H71" s="28">
        <v>25</v>
      </c>
      <c r="I71" s="29">
        <v>12.8</v>
      </c>
      <c r="J71" s="26">
        <v>30</v>
      </c>
      <c r="K71" s="25">
        <v>30</v>
      </c>
      <c r="L71" s="29">
        <v>30</v>
      </c>
      <c r="M71" s="28">
        <v>50</v>
      </c>
      <c r="N71" s="29">
        <v>50.02</v>
      </c>
      <c r="O71" s="30">
        <v>50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1" customFormat="1" ht="15" customHeight="1">
      <c r="A72" s="33"/>
      <c r="B72" s="34" t="s">
        <v>83</v>
      </c>
      <c r="C72" s="35">
        <f aca="true" t="shared" si="4" ref="C72:M72">SUM(C66:C71)</f>
        <v>485444</v>
      </c>
      <c r="D72" s="35">
        <f t="shared" si="4"/>
        <v>104700</v>
      </c>
      <c r="E72" s="35">
        <f t="shared" si="4"/>
        <v>92933</v>
      </c>
      <c r="F72" s="36">
        <f>SUM(F66:F71)</f>
        <v>82415.85</v>
      </c>
      <c r="G72" s="37">
        <f t="shared" si="4"/>
        <v>119391</v>
      </c>
      <c r="H72" s="37">
        <f t="shared" si="4"/>
        <v>137430.45</v>
      </c>
      <c r="I72" s="38">
        <f>SUM(I66:I71)</f>
        <v>97283.09</v>
      </c>
      <c r="J72" s="36">
        <f t="shared" si="4"/>
        <v>138682.4</v>
      </c>
      <c r="K72" s="35">
        <f t="shared" si="4"/>
        <v>166405.13</v>
      </c>
      <c r="L72" s="38">
        <f>SUM(L66:L71)</f>
        <v>166405.13</v>
      </c>
      <c r="M72" s="37">
        <f t="shared" si="4"/>
        <v>162994.2</v>
      </c>
      <c r="N72" s="38">
        <f>SUM(N66:N71)</f>
        <v>199066.34</v>
      </c>
      <c r="O72" s="50">
        <f>SUM(O66:O71)</f>
        <v>171174.78999999998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spans="1:34" ht="15" customHeight="1">
      <c r="A73" s="33"/>
      <c r="B73" s="20"/>
      <c r="C73" s="25"/>
      <c r="D73" s="25"/>
      <c r="E73" s="25"/>
      <c r="F73" s="42"/>
      <c r="G73" s="28"/>
      <c r="H73" s="28"/>
      <c r="I73" s="29"/>
      <c r="J73" s="26"/>
      <c r="K73" s="43"/>
      <c r="L73" s="54"/>
      <c r="M73" s="28"/>
      <c r="N73" s="29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3" t="s">
        <v>84</v>
      </c>
      <c r="B74" s="20" t="s">
        <v>138</v>
      </c>
      <c r="C74" s="35">
        <v>0</v>
      </c>
      <c r="D74" s="35">
        <v>0</v>
      </c>
      <c r="E74" s="35">
        <v>0</v>
      </c>
      <c r="F74" s="36">
        <v>0</v>
      </c>
      <c r="G74" s="35">
        <v>0</v>
      </c>
      <c r="H74" s="35">
        <v>0</v>
      </c>
      <c r="I74" s="36">
        <v>0</v>
      </c>
      <c r="J74" s="35">
        <v>0</v>
      </c>
      <c r="K74" s="35">
        <v>0</v>
      </c>
      <c r="L74" s="38">
        <v>0</v>
      </c>
      <c r="M74" s="35">
        <v>0</v>
      </c>
      <c r="N74" s="36">
        <v>0</v>
      </c>
      <c r="O74" s="50">
        <v>300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3"/>
      <c r="B75" s="20"/>
      <c r="C75" s="25"/>
      <c r="D75" s="25"/>
      <c r="E75" s="25"/>
      <c r="F75" s="42"/>
      <c r="G75" s="28"/>
      <c r="H75" s="28"/>
      <c r="I75" s="29"/>
      <c r="J75" s="26"/>
      <c r="K75" s="25"/>
      <c r="L75" s="29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5" t="s">
        <v>85</v>
      </c>
      <c r="B76" s="20" t="s">
        <v>139</v>
      </c>
      <c r="C76" s="25"/>
      <c r="D76" s="25"/>
      <c r="E76" s="25"/>
      <c r="F76" s="26"/>
      <c r="G76" s="28"/>
      <c r="H76" s="28"/>
      <c r="I76" s="29"/>
      <c r="J76" s="26"/>
      <c r="K76" s="25"/>
      <c r="L76" s="29"/>
      <c r="M76" s="28"/>
      <c r="N76" s="29"/>
      <c r="O76" s="3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3"/>
      <c r="B77" s="24" t="s">
        <v>86</v>
      </c>
      <c r="C77" s="25">
        <v>1293</v>
      </c>
      <c r="D77" s="25">
        <v>182</v>
      </c>
      <c r="E77" s="25">
        <v>191</v>
      </c>
      <c r="F77" s="26">
        <v>167.42</v>
      </c>
      <c r="G77" s="44">
        <v>249</v>
      </c>
      <c r="H77" s="28">
        <v>186.27</v>
      </c>
      <c r="I77" s="29">
        <v>170.92</v>
      </c>
      <c r="J77" s="26">
        <v>194</v>
      </c>
      <c r="K77" s="25">
        <v>193.5</v>
      </c>
      <c r="L77" s="29">
        <v>193.5</v>
      </c>
      <c r="M77" s="28">
        <v>1290.5</v>
      </c>
      <c r="N77" s="29">
        <v>1290.5</v>
      </c>
      <c r="O77" s="30">
        <v>3805.5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3"/>
      <c r="B78" s="24" t="s">
        <v>87</v>
      </c>
      <c r="C78" s="25">
        <v>1285</v>
      </c>
      <c r="D78" s="25">
        <v>1240</v>
      </c>
      <c r="E78" s="25">
        <v>1240</v>
      </c>
      <c r="F78" s="26">
        <v>637.52</v>
      </c>
      <c r="G78" s="44">
        <v>1220</v>
      </c>
      <c r="H78" s="28">
        <v>1187</v>
      </c>
      <c r="I78" s="29">
        <v>501.17</v>
      </c>
      <c r="J78" s="26">
        <v>935</v>
      </c>
      <c r="K78" s="25">
        <v>935</v>
      </c>
      <c r="L78" s="29">
        <v>935</v>
      </c>
      <c r="M78" s="28">
        <v>1070</v>
      </c>
      <c r="N78" s="29">
        <v>400.36</v>
      </c>
      <c r="O78" s="30">
        <v>1070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1" customFormat="1" ht="15" customHeight="1">
      <c r="A79" s="33"/>
      <c r="B79" s="34" t="s">
        <v>88</v>
      </c>
      <c r="C79" s="35">
        <f>SUM(C77:C78)</f>
        <v>2578</v>
      </c>
      <c r="D79" s="35">
        <f>SUM(D77:D78)</f>
        <v>1422</v>
      </c>
      <c r="E79" s="35">
        <f>SUM(E77:E78)</f>
        <v>1431</v>
      </c>
      <c r="F79" s="36">
        <f>SUM(F77:F78)</f>
        <v>804.9399999999999</v>
      </c>
      <c r="G79" s="37">
        <v>1469</v>
      </c>
      <c r="H79" s="37">
        <f>SUM(H77:H78)</f>
        <v>1373.27</v>
      </c>
      <c r="I79" s="38">
        <f>SUM(I77:I78)</f>
        <v>672.09</v>
      </c>
      <c r="J79" s="36">
        <f>SUM(J77:J78)</f>
        <v>1129</v>
      </c>
      <c r="K79" s="35">
        <f>SUM(K77:K78)</f>
        <v>1128.5</v>
      </c>
      <c r="L79" s="38">
        <f>SUM(L77:L78)</f>
        <v>1128.5</v>
      </c>
      <c r="M79" s="37">
        <v>2360.5</v>
      </c>
      <c r="N79" s="38">
        <f>SUM(N77:N78)</f>
        <v>1690.8600000000001</v>
      </c>
      <c r="O79" s="39">
        <f>SUM(O77:O78)</f>
        <v>4875.5</v>
      </c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</row>
    <row r="80" spans="1:34" ht="15" customHeight="1">
      <c r="A80" s="33"/>
      <c r="B80" s="20"/>
      <c r="C80" s="25"/>
      <c r="D80" s="25"/>
      <c r="E80" s="25"/>
      <c r="F80" s="42"/>
      <c r="G80" s="28"/>
      <c r="H80" s="28"/>
      <c r="I80" s="29"/>
      <c r="J80" s="26"/>
      <c r="K80" s="43"/>
      <c r="L80" s="29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3" t="s">
        <v>89</v>
      </c>
      <c r="B81" s="20" t="s">
        <v>140</v>
      </c>
      <c r="C81" s="25"/>
      <c r="D81" s="25"/>
      <c r="E81" s="25"/>
      <c r="F81" s="26"/>
      <c r="G81" s="28"/>
      <c r="H81" s="28"/>
      <c r="I81" s="29"/>
      <c r="J81" s="26"/>
      <c r="K81" s="25"/>
      <c r="L81" s="29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3"/>
      <c r="B82" s="24" t="s">
        <v>90</v>
      </c>
      <c r="C82" s="25">
        <v>381</v>
      </c>
      <c r="D82" s="25">
        <v>112</v>
      </c>
      <c r="E82" s="25">
        <v>82</v>
      </c>
      <c r="F82" s="26">
        <v>73.5</v>
      </c>
      <c r="G82" s="44">
        <v>125</v>
      </c>
      <c r="H82" s="28">
        <v>57.81</v>
      </c>
      <c r="I82" s="29">
        <v>49.97</v>
      </c>
      <c r="J82" s="26">
        <v>99.6</v>
      </c>
      <c r="K82" s="25">
        <v>99.6</v>
      </c>
      <c r="L82" s="29">
        <v>99.6</v>
      </c>
      <c r="M82" s="28">
        <v>159.77</v>
      </c>
      <c r="N82" s="29">
        <v>1000.77</v>
      </c>
      <c r="O82" s="30">
        <v>25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3"/>
      <c r="B83" s="24" t="s">
        <v>91</v>
      </c>
      <c r="C83" s="25">
        <v>6424</v>
      </c>
      <c r="D83" s="25">
        <v>1790</v>
      </c>
      <c r="E83" s="25">
        <v>1315</v>
      </c>
      <c r="F83" s="26">
        <v>1125.4</v>
      </c>
      <c r="G83" s="44">
        <v>1700</v>
      </c>
      <c r="H83" s="28">
        <v>1095</v>
      </c>
      <c r="I83" s="29">
        <v>1172</v>
      </c>
      <c r="J83" s="26">
        <v>1002</v>
      </c>
      <c r="K83" s="25">
        <v>1002</v>
      </c>
      <c r="L83" s="29">
        <v>1002</v>
      </c>
      <c r="M83" s="28">
        <v>1150</v>
      </c>
      <c r="N83" s="29">
        <v>1710.22</v>
      </c>
      <c r="O83" s="30">
        <v>1650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3"/>
      <c r="B84" s="24" t="s">
        <v>92</v>
      </c>
      <c r="C84" s="25">
        <v>736</v>
      </c>
      <c r="D84" s="25">
        <v>103</v>
      </c>
      <c r="E84" s="25">
        <v>101</v>
      </c>
      <c r="F84" s="26">
        <v>72.35</v>
      </c>
      <c r="G84" s="44">
        <v>100</v>
      </c>
      <c r="H84" s="28">
        <v>100</v>
      </c>
      <c r="I84" s="29">
        <v>75</v>
      </c>
      <c r="J84" s="26">
        <v>95</v>
      </c>
      <c r="K84" s="25">
        <v>95</v>
      </c>
      <c r="L84" s="29">
        <v>95</v>
      </c>
      <c r="M84" s="28">
        <v>90</v>
      </c>
      <c r="N84" s="29">
        <v>278.8</v>
      </c>
      <c r="O84" s="30">
        <v>90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3"/>
      <c r="B85" s="24" t="s">
        <v>93</v>
      </c>
      <c r="C85" s="25">
        <v>0</v>
      </c>
      <c r="D85" s="25">
        <v>0</v>
      </c>
      <c r="E85" s="25">
        <v>0</v>
      </c>
      <c r="F85" s="26">
        <v>0</v>
      </c>
      <c r="G85" s="44">
        <v>0</v>
      </c>
      <c r="H85" s="28">
        <v>0</v>
      </c>
      <c r="I85" s="29">
        <v>0</v>
      </c>
      <c r="J85" s="26"/>
      <c r="K85" s="25"/>
      <c r="L85" s="29">
        <v>0</v>
      </c>
      <c r="M85" s="28">
        <v>0</v>
      </c>
      <c r="N85" s="29">
        <v>0</v>
      </c>
      <c r="O85" s="30">
        <v>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3"/>
      <c r="B86" s="24" t="s">
        <v>141</v>
      </c>
      <c r="C86" s="25"/>
      <c r="D86" s="25"/>
      <c r="E86" s="25"/>
      <c r="F86" s="26"/>
      <c r="G86" s="44"/>
      <c r="H86" s="28"/>
      <c r="I86" s="29"/>
      <c r="J86" s="26"/>
      <c r="K86" s="25"/>
      <c r="L86" s="29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3"/>
      <c r="B87" s="24" t="s">
        <v>94</v>
      </c>
      <c r="C87" s="25">
        <v>0</v>
      </c>
      <c r="D87" s="25">
        <v>0</v>
      </c>
      <c r="E87" s="25">
        <v>0</v>
      </c>
      <c r="F87" s="26">
        <v>0</v>
      </c>
      <c r="G87" s="44">
        <v>0</v>
      </c>
      <c r="H87" s="28">
        <v>0</v>
      </c>
      <c r="I87" s="29">
        <v>0</v>
      </c>
      <c r="J87" s="26"/>
      <c r="K87" s="25"/>
      <c r="L87" s="29">
        <v>0</v>
      </c>
      <c r="M87" s="28">
        <v>0</v>
      </c>
      <c r="N87" s="29">
        <v>0</v>
      </c>
      <c r="O87" s="30">
        <v>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3"/>
      <c r="B88" s="56" t="s">
        <v>95</v>
      </c>
      <c r="C88" s="25">
        <v>197</v>
      </c>
      <c r="D88" s="25">
        <v>30</v>
      </c>
      <c r="E88" s="25">
        <v>30</v>
      </c>
      <c r="F88" s="26">
        <v>29.97</v>
      </c>
      <c r="G88" s="44">
        <v>150</v>
      </c>
      <c r="H88" s="28">
        <v>150</v>
      </c>
      <c r="I88" s="29">
        <v>154.71</v>
      </c>
      <c r="J88" s="26">
        <v>109.22</v>
      </c>
      <c r="K88" s="25">
        <v>109.22</v>
      </c>
      <c r="L88" s="29">
        <v>109.22</v>
      </c>
      <c r="M88" s="28">
        <v>60</v>
      </c>
      <c r="N88" s="29">
        <v>1091.82</v>
      </c>
      <c r="O88" s="30">
        <v>0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3"/>
      <c r="B89" s="24" t="s">
        <v>96</v>
      </c>
      <c r="C89" s="25">
        <v>81825</v>
      </c>
      <c r="D89" s="25">
        <v>28357</v>
      </c>
      <c r="E89" s="25">
        <v>28057</v>
      </c>
      <c r="F89" s="26">
        <f>21677+73.99+864.48+1514.76+6732.93-43.3</f>
        <v>30819.86</v>
      </c>
      <c r="G89" s="44">
        <v>27196</v>
      </c>
      <c r="H89" s="28">
        <v>27851</v>
      </c>
      <c r="I89" s="29">
        <v>32912.86</v>
      </c>
      <c r="J89" s="26">
        <f>19762+100+2650+7</f>
        <v>22519</v>
      </c>
      <c r="K89" s="25">
        <f>19762+7+100+2676.67</f>
        <v>22545.67</v>
      </c>
      <c r="L89" s="29">
        <v>22545.67</v>
      </c>
      <c r="M89" s="28">
        <v>36191.5</v>
      </c>
      <c r="N89" s="29">
        <f>40.5+31672+70+1000+2349+4727+15</f>
        <v>39873.5</v>
      </c>
      <c r="O89" s="30">
        <v>32778.77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1" customFormat="1" ht="15" customHeight="1">
      <c r="A90" s="33"/>
      <c r="B90" s="20" t="s">
        <v>97</v>
      </c>
      <c r="C90" s="35">
        <f aca="true" t="shared" si="5" ref="C90:M90">SUM(C82:C89)</f>
        <v>89563</v>
      </c>
      <c r="D90" s="35">
        <f t="shared" si="5"/>
        <v>30392</v>
      </c>
      <c r="E90" s="35">
        <f t="shared" si="5"/>
        <v>29585</v>
      </c>
      <c r="F90" s="36">
        <f>SUM(F82:F89)</f>
        <v>32121.08</v>
      </c>
      <c r="G90" s="37">
        <f t="shared" si="5"/>
        <v>29271</v>
      </c>
      <c r="H90" s="37">
        <f t="shared" si="5"/>
        <v>29253.81</v>
      </c>
      <c r="I90" s="38">
        <f>SUM(I82:I89)</f>
        <v>34364.54</v>
      </c>
      <c r="J90" s="36">
        <f t="shared" si="5"/>
        <v>23824.82</v>
      </c>
      <c r="K90" s="35">
        <f t="shared" si="5"/>
        <v>23851.489999999998</v>
      </c>
      <c r="L90" s="38">
        <f>SUM(L82:L89)</f>
        <v>23851.489999999998</v>
      </c>
      <c r="M90" s="37">
        <f t="shared" si="5"/>
        <v>37651.27</v>
      </c>
      <c r="N90" s="38">
        <f>SUM(N82:N89)</f>
        <v>43955.11</v>
      </c>
      <c r="O90" s="50">
        <f>SUM(O82:O89)</f>
        <v>34543.77</v>
      </c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</row>
    <row r="91" spans="1:34" ht="15" customHeight="1">
      <c r="A91" s="33"/>
      <c r="B91" s="34"/>
      <c r="C91" s="25"/>
      <c r="D91" s="25"/>
      <c r="E91" s="25"/>
      <c r="F91" s="42"/>
      <c r="G91" s="28"/>
      <c r="H91" s="28"/>
      <c r="I91" s="29"/>
      <c r="J91" s="26"/>
      <c r="K91" s="43"/>
      <c r="L91" s="29"/>
      <c r="M91" s="28"/>
      <c r="N91" s="29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3" t="s">
        <v>98</v>
      </c>
      <c r="B92" s="20" t="s">
        <v>142</v>
      </c>
      <c r="C92" s="25"/>
      <c r="D92" s="25"/>
      <c r="E92" s="25"/>
      <c r="F92" s="26"/>
      <c r="G92" s="28"/>
      <c r="H92" s="28"/>
      <c r="I92" s="29"/>
      <c r="J92" s="26"/>
      <c r="K92" s="25"/>
      <c r="L92" s="29"/>
      <c r="M92" s="28"/>
      <c r="N92" s="29"/>
      <c r="O92" s="30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3"/>
      <c r="B93" s="24" t="s">
        <v>99</v>
      </c>
      <c r="C93" s="25">
        <v>168709</v>
      </c>
      <c r="D93" s="25">
        <v>43798</v>
      </c>
      <c r="E93" s="25">
        <v>41808</v>
      </c>
      <c r="F93" s="26">
        <v>31760.5</v>
      </c>
      <c r="G93" s="44">
        <v>53188</v>
      </c>
      <c r="H93" s="28">
        <f>40179.61+9049.98+1060</f>
        <v>50289.59</v>
      </c>
      <c r="I93" s="29">
        <v>55382.94</v>
      </c>
      <c r="J93" s="26">
        <v>81967.59</v>
      </c>
      <c r="K93" s="25">
        <v>90615.59</v>
      </c>
      <c r="L93" s="29">
        <v>90615.59</v>
      </c>
      <c r="M93" s="28">
        <v>90686.94</v>
      </c>
      <c r="N93" s="29">
        <v>95986.18</v>
      </c>
      <c r="O93" s="30">
        <v>95361.68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3"/>
      <c r="B94" s="24" t="s">
        <v>100</v>
      </c>
      <c r="C94" s="25">
        <v>3255</v>
      </c>
      <c r="D94" s="25">
        <v>510</v>
      </c>
      <c r="E94" s="25">
        <v>510</v>
      </c>
      <c r="F94" s="26">
        <v>631.81</v>
      </c>
      <c r="G94" s="44">
        <v>686</v>
      </c>
      <c r="H94" s="28">
        <v>611.7</v>
      </c>
      <c r="I94" s="29">
        <v>554.37</v>
      </c>
      <c r="J94" s="26">
        <v>1002.9</v>
      </c>
      <c r="K94" s="25">
        <v>3499.48</v>
      </c>
      <c r="L94" s="29">
        <v>3499.48</v>
      </c>
      <c r="M94" s="28">
        <v>7330</v>
      </c>
      <c r="N94" s="29">
        <v>8452.72</v>
      </c>
      <c r="O94" s="30">
        <v>8600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3"/>
      <c r="B95" s="24" t="s">
        <v>101</v>
      </c>
      <c r="C95" s="25">
        <v>6327</v>
      </c>
      <c r="D95" s="25">
        <v>909</v>
      </c>
      <c r="E95" s="25">
        <v>538</v>
      </c>
      <c r="F95" s="26">
        <v>562.73</v>
      </c>
      <c r="G95" s="44">
        <v>1483</v>
      </c>
      <c r="H95" s="28">
        <v>1256.74</v>
      </c>
      <c r="I95" s="29">
        <v>1144.5</v>
      </c>
      <c r="J95" s="26">
        <v>527.85</v>
      </c>
      <c r="K95" s="25">
        <v>453.45</v>
      </c>
      <c r="L95" s="29">
        <v>453.45</v>
      </c>
      <c r="M95" s="28">
        <v>707.15</v>
      </c>
      <c r="N95" s="29">
        <v>957.22</v>
      </c>
      <c r="O95" s="30">
        <v>732.15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3"/>
      <c r="B96" s="24" t="s">
        <v>102</v>
      </c>
      <c r="C96" s="25">
        <v>6810</v>
      </c>
      <c r="D96" s="25">
        <v>1170</v>
      </c>
      <c r="E96" s="25">
        <v>1008</v>
      </c>
      <c r="F96" s="26">
        <v>1153.38</v>
      </c>
      <c r="G96" s="44">
        <v>1280</v>
      </c>
      <c r="H96" s="28">
        <v>971.24</v>
      </c>
      <c r="I96" s="29">
        <v>1025.89</v>
      </c>
      <c r="J96" s="26">
        <v>956.9</v>
      </c>
      <c r="K96" s="25">
        <v>977.71</v>
      </c>
      <c r="L96" s="29">
        <v>977.71</v>
      </c>
      <c r="M96" s="28">
        <v>2477.32</v>
      </c>
      <c r="N96" s="29">
        <v>2948.07</v>
      </c>
      <c r="O96" s="30">
        <v>8738.32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1" customFormat="1" ht="15" customHeight="1">
      <c r="A97" s="33"/>
      <c r="B97" s="34" t="s">
        <v>103</v>
      </c>
      <c r="C97" s="35">
        <f aca="true" t="shared" si="6" ref="C97:J97">SUM(C93:C96)</f>
        <v>185101</v>
      </c>
      <c r="D97" s="35">
        <f t="shared" si="6"/>
        <v>46387</v>
      </c>
      <c r="E97" s="35">
        <f t="shared" si="6"/>
        <v>43864</v>
      </c>
      <c r="F97" s="36">
        <f>SUM(F93+F94+F95+F96)</f>
        <v>34108.42</v>
      </c>
      <c r="G97" s="37">
        <f t="shared" si="6"/>
        <v>56637</v>
      </c>
      <c r="H97" s="37">
        <f t="shared" si="6"/>
        <v>53129.26999999999</v>
      </c>
      <c r="I97" s="38">
        <f>SUM(I93:I96)</f>
        <v>58107.700000000004</v>
      </c>
      <c r="J97" s="36">
        <f t="shared" si="6"/>
        <v>84455.23999999999</v>
      </c>
      <c r="K97" s="35">
        <f>K93+K94+K95+K96</f>
        <v>95546.23</v>
      </c>
      <c r="L97" s="38">
        <f>SUM(L93:L96)</f>
        <v>95546.23</v>
      </c>
      <c r="M97" s="37">
        <f>SUM(M93:M96)</f>
        <v>101201.41</v>
      </c>
      <c r="N97" s="38">
        <f>SUM(N93:N96)</f>
        <v>108344.19</v>
      </c>
      <c r="O97" s="39">
        <f>SUM(O93:O96)</f>
        <v>113432.15</v>
      </c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</row>
    <row r="98" spans="1:34" ht="15" customHeight="1">
      <c r="A98" s="33"/>
      <c r="B98" s="24" t="s">
        <v>104</v>
      </c>
      <c r="C98" s="25">
        <v>153052</v>
      </c>
      <c r="D98" s="25">
        <v>19247</v>
      </c>
      <c r="E98" s="25">
        <v>19948</v>
      </c>
      <c r="F98" s="26">
        <v>17715.31</v>
      </c>
      <c r="G98" s="44">
        <v>13974</v>
      </c>
      <c r="H98" s="28">
        <v>16884.66</v>
      </c>
      <c r="I98" s="29">
        <v>19189.66</v>
      </c>
      <c r="J98" s="26">
        <v>18011.51</v>
      </c>
      <c r="K98" s="25">
        <v>15731.51</v>
      </c>
      <c r="L98" s="29">
        <v>15731.51</v>
      </c>
      <c r="M98" s="28">
        <v>33239.29</v>
      </c>
      <c r="N98" s="29">
        <v>28920.8</v>
      </c>
      <c r="O98" s="30">
        <v>34098.61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3"/>
      <c r="B99" s="24" t="s">
        <v>105</v>
      </c>
      <c r="C99" s="25">
        <v>305719</v>
      </c>
      <c r="D99" s="25">
        <v>52980</v>
      </c>
      <c r="E99" s="25">
        <v>61327</v>
      </c>
      <c r="F99" s="26">
        <v>51743.65</v>
      </c>
      <c r="G99" s="44">
        <v>70367</v>
      </c>
      <c r="H99" s="28">
        <v>69618.84</v>
      </c>
      <c r="I99" s="29">
        <v>49762.64</v>
      </c>
      <c r="J99" s="26">
        <v>61719.55</v>
      </c>
      <c r="K99" s="25">
        <v>61329.55</v>
      </c>
      <c r="L99" s="29">
        <v>61329.55</v>
      </c>
      <c r="M99" s="28">
        <v>61952.83</v>
      </c>
      <c r="N99" s="29">
        <v>77914.09</v>
      </c>
      <c r="O99" s="30">
        <v>54389.47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3"/>
      <c r="B100" s="24" t="s">
        <v>106</v>
      </c>
      <c r="C100" s="25">
        <v>258330</v>
      </c>
      <c r="D100" s="25">
        <v>58783</v>
      </c>
      <c r="E100" s="25">
        <v>55185</v>
      </c>
      <c r="F100" s="26">
        <v>59835.16</v>
      </c>
      <c r="G100" s="44">
        <v>54706</v>
      </c>
      <c r="H100" s="28">
        <v>62447.1</v>
      </c>
      <c r="I100" s="29">
        <v>53273.01</v>
      </c>
      <c r="J100" s="26">
        <v>66944.36</v>
      </c>
      <c r="K100" s="25">
        <v>62029.36</v>
      </c>
      <c r="L100" s="29">
        <v>62029.36</v>
      </c>
      <c r="M100" s="28">
        <v>61955.74</v>
      </c>
      <c r="N100" s="29">
        <v>57987.33</v>
      </c>
      <c r="O100" s="30">
        <v>67737.74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3"/>
      <c r="B101" s="24" t="s">
        <v>107</v>
      </c>
      <c r="C101" s="25"/>
      <c r="D101" s="25"/>
      <c r="E101" s="25"/>
      <c r="F101" s="26">
        <v>0</v>
      </c>
      <c r="G101" s="28">
        <v>0</v>
      </c>
      <c r="H101" s="28">
        <v>0</v>
      </c>
      <c r="I101" s="29">
        <v>0</v>
      </c>
      <c r="J101" s="26"/>
      <c r="K101" s="25"/>
      <c r="L101" s="29"/>
      <c r="M101" s="28">
        <v>0</v>
      </c>
      <c r="N101" s="29">
        <v>0</v>
      </c>
      <c r="O101" s="30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3"/>
      <c r="B102" s="24" t="s">
        <v>108</v>
      </c>
      <c r="C102" s="25">
        <v>322939</v>
      </c>
      <c r="D102" s="25">
        <v>30350</v>
      </c>
      <c r="E102" s="25">
        <v>23499</v>
      </c>
      <c r="F102" s="26">
        <v>17047.57</v>
      </c>
      <c r="G102" s="44">
        <v>45651</v>
      </c>
      <c r="H102" s="28">
        <v>55646</v>
      </c>
      <c r="I102" s="29">
        <v>39328.5</v>
      </c>
      <c r="J102" s="26"/>
      <c r="K102" s="25"/>
      <c r="L102" s="29">
        <v>39799.45</v>
      </c>
      <c r="M102" s="28">
        <v>64853.59</v>
      </c>
      <c r="N102" s="29">
        <v>42527.59</v>
      </c>
      <c r="O102" s="30">
        <f>184500+102600</f>
        <v>287100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3"/>
      <c r="B103" s="57" t="s">
        <v>109</v>
      </c>
      <c r="C103" s="25"/>
      <c r="D103" s="25"/>
      <c r="E103" s="25"/>
      <c r="F103" s="26"/>
      <c r="G103" s="28"/>
      <c r="H103" s="28"/>
      <c r="I103" s="29"/>
      <c r="J103" s="26">
        <v>58294.45</v>
      </c>
      <c r="K103" s="25">
        <v>39799.45</v>
      </c>
      <c r="L103" s="29"/>
      <c r="M103" s="28"/>
      <c r="N103" s="29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3"/>
      <c r="B104" s="24" t="s">
        <v>110</v>
      </c>
      <c r="C104" s="25">
        <v>5140</v>
      </c>
      <c r="D104" s="25">
        <v>600</v>
      </c>
      <c r="E104" s="25">
        <v>450</v>
      </c>
      <c r="F104" s="26">
        <v>429.3</v>
      </c>
      <c r="G104" s="44">
        <v>430</v>
      </c>
      <c r="H104" s="28">
        <v>361.4</v>
      </c>
      <c r="I104" s="29">
        <v>308.19</v>
      </c>
      <c r="J104" s="26">
        <v>260.61</v>
      </c>
      <c r="K104" s="25">
        <v>237.15</v>
      </c>
      <c r="L104" s="29">
        <v>237.15</v>
      </c>
      <c r="M104" s="28">
        <v>280</v>
      </c>
      <c r="N104" s="29">
        <v>340.34</v>
      </c>
      <c r="O104" s="30">
        <v>0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3"/>
      <c r="B105" s="24" t="s">
        <v>111</v>
      </c>
      <c r="C105" s="25">
        <v>116995</v>
      </c>
      <c r="D105" s="25">
        <v>26704</v>
      </c>
      <c r="E105" s="25">
        <v>32817</v>
      </c>
      <c r="F105" s="26">
        <v>27519.42</v>
      </c>
      <c r="G105" s="44">
        <v>22618</v>
      </c>
      <c r="H105" s="28">
        <v>30557.79</v>
      </c>
      <c r="I105" s="29">
        <v>26602.67</v>
      </c>
      <c r="J105" s="26">
        <v>24955.5</v>
      </c>
      <c r="K105" s="25">
        <v>31136.84</v>
      </c>
      <c r="L105" s="29">
        <v>31136.84</v>
      </c>
      <c r="M105" s="28">
        <v>30421.37</v>
      </c>
      <c r="N105" s="29">
        <v>32120.02</v>
      </c>
      <c r="O105" s="30">
        <v>51794.13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3"/>
      <c r="B106" s="24" t="s">
        <v>112</v>
      </c>
      <c r="C106" s="25">
        <f>685+6596</f>
        <v>7281</v>
      </c>
      <c r="D106" s="25">
        <f>230+1300</f>
        <v>1530</v>
      </c>
      <c r="E106" s="25">
        <f>574+2251</f>
        <v>2825</v>
      </c>
      <c r="F106" s="26">
        <v>2973.35</v>
      </c>
      <c r="G106" s="44">
        <f>170+1234</f>
        <v>1404</v>
      </c>
      <c r="H106" s="28">
        <f>270.01+1234</f>
        <v>1504.01</v>
      </c>
      <c r="I106" s="29">
        <v>2280.13</v>
      </c>
      <c r="J106" s="26">
        <v>1551.14</v>
      </c>
      <c r="K106" s="25">
        <v>1962.98</v>
      </c>
      <c r="L106" s="29">
        <v>1962.98</v>
      </c>
      <c r="M106" s="28">
        <f>125.65+1275.65</f>
        <v>1401.3000000000002</v>
      </c>
      <c r="N106" s="29">
        <v>100.79</v>
      </c>
      <c r="O106" s="30">
        <v>1701.3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3"/>
      <c r="B107" s="24" t="s">
        <v>113</v>
      </c>
      <c r="C107" s="25">
        <v>41135</v>
      </c>
      <c r="D107" s="25">
        <f>4644+420+480</f>
        <v>5544</v>
      </c>
      <c r="E107" s="25">
        <f>3194+295+418</f>
        <v>3907</v>
      </c>
      <c r="F107" s="26">
        <v>3806.4</v>
      </c>
      <c r="G107" s="44">
        <f>9277+360</f>
        <v>9637</v>
      </c>
      <c r="H107" s="28">
        <f>7667.78+323+200.97</f>
        <v>8191.75</v>
      </c>
      <c r="I107" s="29">
        <v>9299.53</v>
      </c>
      <c r="J107" s="58">
        <v>7037.14</v>
      </c>
      <c r="K107" s="25">
        <v>7058.29</v>
      </c>
      <c r="L107" s="29">
        <v>7058.29</v>
      </c>
      <c r="M107" s="28">
        <f>6495.66+200</f>
        <v>6695.66</v>
      </c>
      <c r="N107" s="29">
        <f>25.13+2013.69+6496.4+250.15+300+233.22+9800</f>
        <v>19118.589999999997</v>
      </c>
      <c r="O107" s="30">
        <v>402.58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3"/>
      <c r="B108" s="24" t="s">
        <v>114</v>
      </c>
      <c r="C108" s="25">
        <v>22606</v>
      </c>
      <c r="D108" s="25">
        <v>3930</v>
      </c>
      <c r="E108" s="25">
        <v>3930</v>
      </c>
      <c r="F108" s="26">
        <v>3913.16</v>
      </c>
      <c r="G108" s="44">
        <v>5709</v>
      </c>
      <c r="H108" s="28">
        <v>5709</v>
      </c>
      <c r="I108" s="29">
        <v>6689.2</v>
      </c>
      <c r="J108" s="26">
        <v>5738.96</v>
      </c>
      <c r="K108" s="25">
        <v>6875.46</v>
      </c>
      <c r="L108" s="29">
        <v>6875.46</v>
      </c>
      <c r="M108" s="28">
        <v>5827.48</v>
      </c>
      <c r="N108" s="29">
        <v>5827.48</v>
      </c>
      <c r="O108" s="30">
        <v>15609.64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3"/>
      <c r="B109" s="24" t="s">
        <v>115</v>
      </c>
      <c r="C109" s="25">
        <v>0</v>
      </c>
      <c r="D109" s="25">
        <v>0</v>
      </c>
      <c r="E109" s="25">
        <v>0</v>
      </c>
      <c r="F109" s="26">
        <f>254.5+183.44</f>
        <v>437.94</v>
      </c>
      <c r="G109" s="44">
        <v>566</v>
      </c>
      <c r="H109" s="28">
        <v>0</v>
      </c>
      <c r="I109" s="29">
        <v>367.85</v>
      </c>
      <c r="J109" s="26"/>
      <c r="K109" s="25">
        <f>10+113.05+341.21</f>
        <v>464.26</v>
      </c>
      <c r="L109" s="29">
        <f>341.21+113.05+10</f>
        <v>464.26</v>
      </c>
      <c r="M109" s="28">
        <v>8830</v>
      </c>
      <c r="N109" s="29">
        <v>0</v>
      </c>
      <c r="O109" s="30">
        <v>0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1" customFormat="1" ht="15" customHeight="1">
      <c r="A110" s="33"/>
      <c r="B110" s="34" t="s">
        <v>116</v>
      </c>
      <c r="C110" s="35">
        <f aca="true" t="shared" si="7" ref="C110:H110">SUM(C97:C109)</f>
        <v>1418298</v>
      </c>
      <c r="D110" s="35">
        <f t="shared" si="7"/>
        <v>246055</v>
      </c>
      <c r="E110" s="35">
        <f t="shared" si="7"/>
        <v>247752</v>
      </c>
      <c r="F110" s="36">
        <f>SUM(F97:F109)</f>
        <v>219529.68000000002</v>
      </c>
      <c r="G110" s="37">
        <f t="shared" si="7"/>
        <v>281699</v>
      </c>
      <c r="H110" s="37">
        <f t="shared" si="7"/>
        <v>304049.82</v>
      </c>
      <c r="I110" s="38">
        <f>SUM(I97:I109)</f>
        <v>265209.07999999996</v>
      </c>
      <c r="J110" s="36">
        <f>J97+J98+J99+J100+J101+J103+J104+J105+J106+SUM(J107:J109)</f>
        <v>328968.45999999996</v>
      </c>
      <c r="K110" s="35">
        <f>SUM(K97:K109)</f>
        <v>322171.08</v>
      </c>
      <c r="L110" s="38">
        <f>SUM(L97:L109)</f>
        <v>322171.08</v>
      </c>
      <c r="M110" s="37">
        <f>SUM(M97:M109)</f>
        <v>376658.6699999999</v>
      </c>
      <c r="N110" s="38">
        <f>SUM(N97:N109)</f>
        <v>373201.22</v>
      </c>
      <c r="O110" s="59">
        <f>SUM(O97:O109)-102600</f>
        <v>523665.62</v>
      </c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spans="1:34" ht="15" customHeight="1">
      <c r="A111" s="33"/>
      <c r="B111" s="20"/>
      <c r="C111" s="25"/>
      <c r="D111" s="25"/>
      <c r="E111" s="25"/>
      <c r="F111" s="42"/>
      <c r="G111" s="28"/>
      <c r="H111" s="28"/>
      <c r="I111" s="29"/>
      <c r="J111" s="26"/>
      <c r="K111" s="43"/>
      <c r="L111" s="29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3" t="s">
        <v>117</v>
      </c>
      <c r="B112" s="20" t="s">
        <v>143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29"/>
      <c r="M112" s="28"/>
      <c r="N112" s="29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3"/>
      <c r="B113" s="24" t="s">
        <v>118</v>
      </c>
      <c r="C113" s="25">
        <v>771</v>
      </c>
      <c r="D113" s="25">
        <v>115</v>
      </c>
      <c r="E113" s="25">
        <v>65</v>
      </c>
      <c r="F113" s="26">
        <v>0</v>
      </c>
      <c r="G113" s="44">
        <v>0</v>
      </c>
      <c r="H113" s="28">
        <v>0</v>
      </c>
      <c r="I113" s="29">
        <v>0</v>
      </c>
      <c r="J113" s="26">
        <v>144</v>
      </c>
      <c r="K113" s="25">
        <v>144</v>
      </c>
      <c r="L113" s="29">
        <v>144</v>
      </c>
      <c r="M113" s="28">
        <v>0</v>
      </c>
      <c r="N113" s="29">
        <v>0</v>
      </c>
      <c r="O113" s="30">
        <v>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3"/>
      <c r="B114" s="24" t="s">
        <v>119</v>
      </c>
      <c r="C114" s="25">
        <v>1456</v>
      </c>
      <c r="D114" s="25">
        <v>230</v>
      </c>
      <c r="E114" s="25">
        <v>230</v>
      </c>
      <c r="F114" s="26">
        <v>242</v>
      </c>
      <c r="G114" s="44">
        <v>145</v>
      </c>
      <c r="H114" s="28">
        <v>145</v>
      </c>
      <c r="I114" s="29">
        <v>139.77</v>
      </c>
      <c r="J114" s="26">
        <v>73.17</v>
      </c>
      <c r="K114" s="25">
        <v>73.17</v>
      </c>
      <c r="L114" s="29">
        <v>73.17</v>
      </c>
      <c r="M114" s="28">
        <v>100</v>
      </c>
      <c r="N114" s="29">
        <v>100.31</v>
      </c>
      <c r="O114" s="30">
        <v>175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3"/>
      <c r="B115" s="24" t="s">
        <v>120</v>
      </c>
      <c r="C115" s="25">
        <v>42507</v>
      </c>
      <c r="D115" s="25">
        <v>6550</v>
      </c>
      <c r="E115" s="25">
        <v>4706</v>
      </c>
      <c r="F115" s="26">
        <v>5611.11</v>
      </c>
      <c r="G115" s="44">
        <v>7290</v>
      </c>
      <c r="H115" s="28">
        <v>8684.55</v>
      </c>
      <c r="I115" s="29">
        <v>8204.01</v>
      </c>
      <c r="J115" s="26">
        <v>11103.46</v>
      </c>
      <c r="K115" s="25">
        <v>11310.72</v>
      </c>
      <c r="L115" s="29">
        <v>11310.72</v>
      </c>
      <c r="M115" s="28">
        <v>17639.25</v>
      </c>
      <c r="N115" s="29">
        <v>18640.01</v>
      </c>
      <c r="O115" s="30">
        <v>10800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3"/>
      <c r="B116" s="24" t="s">
        <v>144</v>
      </c>
      <c r="C116" s="25"/>
      <c r="D116" s="25"/>
      <c r="E116" s="25"/>
      <c r="F116" s="26"/>
      <c r="G116" s="44"/>
      <c r="H116" s="28"/>
      <c r="I116" s="29"/>
      <c r="J116" s="26"/>
      <c r="K116" s="25"/>
      <c r="L116" s="29"/>
      <c r="M116" s="28"/>
      <c r="N116" s="29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3"/>
      <c r="B117" s="24" t="s">
        <v>121</v>
      </c>
      <c r="C117" s="25">
        <v>171</v>
      </c>
      <c r="D117" s="25">
        <v>27</v>
      </c>
      <c r="E117" s="25">
        <v>27</v>
      </c>
      <c r="F117" s="26">
        <v>17.75</v>
      </c>
      <c r="G117" s="44">
        <v>30</v>
      </c>
      <c r="H117" s="28">
        <v>30</v>
      </c>
      <c r="I117" s="29">
        <v>0</v>
      </c>
      <c r="J117" s="26">
        <v>30</v>
      </c>
      <c r="K117" s="25">
        <v>30</v>
      </c>
      <c r="L117" s="29">
        <v>30</v>
      </c>
      <c r="M117" s="28">
        <v>30</v>
      </c>
      <c r="N117" s="29">
        <v>30.12</v>
      </c>
      <c r="O117" s="30">
        <v>30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3"/>
      <c r="B118" s="24" t="s">
        <v>122</v>
      </c>
      <c r="C118" s="25">
        <v>3855</v>
      </c>
      <c r="D118" s="25">
        <v>170</v>
      </c>
      <c r="E118" s="25">
        <v>170</v>
      </c>
      <c r="F118" s="26">
        <v>126</v>
      </c>
      <c r="G118" s="44">
        <v>185</v>
      </c>
      <c r="H118" s="28">
        <v>185</v>
      </c>
      <c r="I118" s="29">
        <v>11.35</v>
      </c>
      <c r="J118" s="26">
        <f>270.16+200</f>
        <v>470.16</v>
      </c>
      <c r="K118" s="25">
        <f>270.16+100</f>
        <v>370.16</v>
      </c>
      <c r="L118" s="29">
        <f>270.16+100</f>
        <v>370.16</v>
      </c>
      <c r="M118" s="28">
        <v>600</v>
      </c>
      <c r="N118" s="29">
        <f>200+920+1145.38</f>
        <v>2265.38</v>
      </c>
      <c r="O118" s="30">
        <f>600+100+100+4400+500</f>
        <v>5700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1" customFormat="1" ht="15" customHeight="1">
      <c r="A119" s="33"/>
      <c r="B119" s="34" t="s">
        <v>123</v>
      </c>
      <c r="C119" s="35">
        <f aca="true" t="shared" si="8" ref="C119:K119">SUM(C113:C118)</f>
        <v>48760</v>
      </c>
      <c r="D119" s="35">
        <f t="shared" si="8"/>
        <v>7092</v>
      </c>
      <c r="E119" s="35">
        <f t="shared" si="8"/>
        <v>5198</v>
      </c>
      <c r="F119" s="36">
        <f>SUM(F113:F118)</f>
        <v>5996.86</v>
      </c>
      <c r="G119" s="37">
        <f t="shared" si="8"/>
        <v>7650</v>
      </c>
      <c r="H119" s="37">
        <f t="shared" si="8"/>
        <v>9044.55</v>
      </c>
      <c r="I119" s="38">
        <f>SUM(I113:I118)</f>
        <v>8355.130000000001</v>
      </c>
      <c r="J119" s="36">
        <f t="shared" si="8"/>
        <v>11820.789999999999</v>
      </c>
      <c r="K119" s="35">
        <f t="shared" si="8"/>
        <v>11928.05</v>
      </c>
      <c r="L119" s="38">
        <f>SUM(L113:L118)</f>
        <v>11928.05</v>
      </c>
      <c r="M119" s="37">
        <f>SUM(M113:M118)</f>
        <v>18369.25</v>
      </c>
      <c r="N119" s="38">
        <f>SUM(N113:N118)</f>
        <v>21035.82</v>
      </c>
      <c r="O119" s="39">
        <f>SUM(O113:O118)</f>
        <v>16705</v>
      </c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</row>
    <row r="120" spans="1:34" ht="15" customHeight="1" thickBot="1">
      <c r="A120" s="33"/>
      <c r="B120" s="34"/>
      <c r="C120" s="25"/>
      <c r="D120" s="25"/>
      <c r="E120" s="25"/>
      <c r="F120" s="36"/>
      <c r="G120" s="37"/>
      <c r="H120" s="60"/>
      <c r="I120" s="38"/>
      <c r="J120" s="26"/>
      <c r="K120" s="43"/>
      <c r="L120" s="38"/>
      <c r="M120" s="37"/>
      <c r="N120" s="61"/>
      <c r="O120" s="39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1" customFormat="1" ht="15" customHeight="1" thickBot="1">
      <c r="A121" s="62"/>
      <c r="B121" s="63" t="s">
        <v>124</v>
      </c>
      <c r="C121" s="64">
        <f>SUM(C25+C43+C45+C52+C57+C63+C72+C74+C79+C90+C110+C119)</f>
        <v>4355822</v>
      </c>
      <c r="D121" s="64">
        <f>SUM(D25+D43+D45+D52+D57+D63+D72+D74+D79+D90+D110+D119)</f>
        <v>861061</v>
      </c>
      <c r="E121" s="64">
        <f>SUM(E25+E43+E45+E52+E57+E63+E72+E74+E79+E90+E110+E119)</f>
        <v>842063</v>
      </c>
      <c r="F121" s="65">
        <f>+F25+F43+F45+F52+F57+F63+F72+F74+F79+F90+F110+F119</f>
        <v>816390.9999999999</v>
      </c>
      <c r="G121" s="64">
        <f aca="true" t="shared" si="9" ref="G121:M121">SUM(G25+G43+G45+G52+G57+G63+G72+G74+G79+G90+G110+G119)</f>
        <v>962000</v>
      </c>
      <c r="H121" s="64">
        <f t="shared" si="9"/>
        <v>1008349.7100000002</v>
      </c>
      <c r="I121" s="65">
        <f>+I25+I43+I45+I52+I57+I63+I72+I74+I79+I90+I110+I119</f>
        <v>861944.9999999999</v>
      </c>
      <c r="J121" s="64">
        <f t="shared" si="9"/>
        <v>1232292</v>
      </c>
      <c r="K121" s="64">
        <f t="shared" si="9"/>
        <v>1174117</v>
      </c>
      <c r="L121" s="65">
        <f>SUM(L25+L43+L45+L52+L57+L63+L72+L74+L79+L90+L110+L119)</f>
        <v>1174117</v>
      </c>
      <c r="M121" s="64">
        <f t="shared" si="9"/>
        <v>1355500</v>
      </c>
      <c r="N121" s="66">
        <f>+N25+N43+N45+N52+N57+N63+N72+N74+N79+N90+N110+N119</f>
        <v>1285282</v>
      </c>
      <c r="O121" s="67">
        <f>O25+O43+O45+O52+O57+O63+O72+O74+O79+O90+O110+O119</f>
        <v>1616600</v>
      </c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</row>
    <row r="122" spans="1:34" ht="15.75">
      <c r="A122" s="33"/>
      <c r="B122" s="68"/>
      <c r="C122" s="69"/>
      <c r="D122" s="69"/>
      <c r="E122" s="69"/>
      <c r="F122" s="69"/>
      <c r="J122" s="69"/>
      <c r="K122" s="69"/>
      <c r="L122" s="69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12" ht="15">
      <c r="A123" s="70"/>
      <c r="B123" s="71" t="s">
        <v>125</v>
      </c>
      <c r="C123" s="72" t="s">
        <v>126</v>
      </c>
      <c r="D123" s="73"/>
      <c r="E123" s="73"/>
      <c r="F123" s="73"/>
      <c r="J123" s="73"/>
      <c r="K123" s="73"/>
      <c r="L123" s="73"/>
    </row>
    <row r="124" spans="1:12" ht="15">
      <c r="A124" s="70"/>
      <c r="B124" s="74"/>
      <c r="C124" s="73"/>
      <c r="D124" s="73"/>
      <c r="E124" s="73"/>
      <c r="F124" s="73"/>
      <c r="J124" s="73"/>
      <c r="K124" s="73"/>
      <c r="L124" s="73"/>
    </row>
    <row r="125" spans="1:12" ht="15">
      <c r="A125" s="70"/>
      <c r="B125" s="74"/>
      <c r="C125" s="73"/>
      <c r="D125" s="73"/>
      <c r="E125" s="73"/>
      <c r="F125" s="73"/>
      <c r="J125" s="73"/>
      <c r="K125" s="73"/>
      <c r="L125" s="73"/>
    </row>
    <row r="126" spans="1:12" ht="15">
      <c r="A126" s="70"/>
      <c r="B126" s="74"/>
      <c r="C126" s="73"/>
      <c r="D126" s="73"/>
      <c r="E126" s="73"/>
      <c r="F126" s="73"/>
      <c r="J126" s="73"/>
      <c r="K126" s="73"/>
      <c r="L126" s="73"/>
    </row>
    <row r="127" spans="1:12" ht="15">
      <c r="A127" s="70"/>
      <c r="B127" s="74"/>
      <c r="C127" s="73"/>
      <c r="D127" s="73"/>
      <c r="E127" s="73"/>
      <c r="F127" s="73"/>
      <c r="J127" s="73"/>
      <c r="K127" s="73"/>
      <c r="L127" s="73"/>
    </row>
    <row r="128" spans="1:12" ht="15">
      <c r="A128" s="70"/>
      <c r="B128" s="74"/>
      <c r="C128" s="73"/>
      <c r="D128" s="73"/>
      <c r="E128" s="73"/>
      <c r="F128" s="73"/>
      <c r="J128" s="73"/>
      <c r="K128" s="73"/>
      <c r="L128" s="73"/>
    </row>
    <row r="129" spans="1:12" ht="15">
      <c r="A129" s="70"/>
      <c r="B129" s="74"/>
      <c r="C129" s="73"/>
      <c r="D129" s="73"/>
      <c r="E129" s="73"/>
      <c r="F129" s="73"/>
      <c r="J129" s="73"/>
      <c r="K129" s="73"/>
      <c r="L129" s="73"/>
    </row>
    <row r="130" spans="1:12" ht="15">
      <c r="A130" s="70"/>
      <c r="B130" s="74"/>
      <c r="C130" s="73"/>
      <c r="D130" s="73"/>
      <c r="E130" s="73"/>
      <c r="F130" s="73"/>
      <c r="J130" s="73"/>
      <c r="K130" s="73"/>
      <c r="L130" s="73"/>
    </row>
    <row r="131" spans="1:12" ht="15">
      <c r="A131" s="70"/>
      <c r="B131" s="74"/>
      <c r="C131" s="73"/>
      <c r="D131" s="73"/>
      <c r="E131" s="73"/>
      <c r="F131" s="73"/>
      <c r="J131" s="73"/>
      <c r="K131" s="73"/>
      <c r="L131" s="73"/>
    </row>
    <row r="132" spans="1:12" ht="15">
      <c r="A132" s="70"/>
      <c r="B132" s="74"/>
      <c r="C132" s="73"/>
      <c r="D132" s="73"/>
      <c r="E132" s="73"/>
      <c r="F132" s="73"/>
      <c r="J132" s="73"/>
      <c r="K132" s="73"/>
      <c r="L132" s="73"/>
    </row>
    <row r="133" spans="1:12" ht="15">
      <c r="A133" s="70"/>
      <c r="B133" s="74"/>
      <c r="C133" s="73"/>
      <c r="D133" s="73"/>
      <c r="E133" s="73"/>
      <c r="F133" s="73"/>
      <c r="J133" s="73"/>
      <c r="K133" s="73"/>
      <c r="L133" s="73"/>
    </row>
    <row r="134" spans="1:12" ht="15">
      <c r="A134" s="70"/>
      <c r="B134" s="74"/>
      <c r="C134" s="73"/>
      <c r="D134" s="73"/>
      <c r="E134" s="73"/>
      <c r="F134" s="73"/>
      <c r="J134" s="73"/>
      <c r="K134" s="73"/>
      <c r="L134" s="73"/>
    </row>
    <row r="135" spans="1:12" ht="15">
      <c r="A135" s="70"/>
      <c r="B135" s="74"/>
      <c r="C135" s="73"/>
      <c r="D135" s="73"/>
      <c r="E135" s="73"/>
      <c r="F135" s="73"/>
      <c r="J135" s="73"/>
      <c r="K135" s="73"/>
      <c r="L135" s="73"/>
    </row>
    <row r="136" spans="1:12" ht="15">
      <c r="A136" s="70"/>
      <c r="B136" s="74"/>
      <c r="C136" s="73"/>
      <c r="D136" s="73"/>
      <c r="E136" s="73"/>
      <c r="F136" s="73"/>
      <c r="J136" s="73"/>
      <c r="K136" s="73"/>
      <c r="L136" s="73"/>
    </row>
    <row r="137" spans="1:12" ht="15">
      <c r="A137" s="70"/>
      <c r="B137" s="74"/>
      <c r="C137" s="73"/>
      <c r="D137" s="73"/>
      <c r="E137" s="73"/>
      <c r="F137" s="73"/>
      <c r="J137" s="73"/>
      <c r="K137" s="73"/>
      <c r="L137" s="73"/>
    </row>
    <row r="138" spans="1:12" ht="15">
      <c r="A138" s="70"/>
      <c r="B138" s="74"/>
      <c r="C138" s="73"/>
      <c r="D138" s="73"/>
      <c r="E138" s="73"/>
      <c r="F138" s="73"/>
      <c r="J138" s="73"/>
      <c r="K138" s="73"/>
      <c r="L138" s="73"/>
    </row>
    <row r="139" spans="1:12" ht="15">
      <c r="A139" s="70"/>
      <c r="B139" s="74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1:12" ht="15">
      <c r="A140" s="70"/>
      <c r="B140" s="74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12" ht="15">
      <c r="A141" s="70"/>
      <c r="B141" s="74"/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1:12" ht="15">
      <c r="A142" s="70"/>
      <c r="B142" s="74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2" ht="15">
      <c r="A143" s="70"/>
      <c r="B143" s="74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1:12" ht="15">
      <c r="A144" s="70"/>
      <c r="B144" s="74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1:12" ht="15">
      <c r="A145" s="70"/>
      <c r="B145" s="74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1:12" ht="15">
      <c r="A146" s="70"/>
      <c r="B146" s="7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2" ht="15">
      <c r="A147" s="70"/>
      <c r="B147" s="74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1:12" ht="15">
      <c r="A148" s="70"/>
      <c r="B148" s="74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1:12" ht="15">
      <c r="A149" s="70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5">
      <c r="A150" s="70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15">
      <c r="A151" s="70"/>
      <c r="B151" s="74"/>
      <c r="C151" s="73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:12" ht="15">
      <c r="A152" s="70"/>
      <c r="B152" s="74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1:12" ht="15">
      <c r="A153" s="70"/>
      <c r="B153" s="74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2" ht="15">
      <c r="A154" s="70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ht="15">
      <c r="A155" s="70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ht="15">
      <c r="A156" s="70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1:12" ht="15">
      <c r="A157" s="70"/>
      <c r="B157" s="74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1:12" ht="15">
      <c r="A158" s="70"/>
      <c r="B158" s="74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 ht="15">
      <c r="A159" s="70"/>
      <c r="B159" s="74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1:12" ht="15">
      <c r="A160" s="70"/>
      <c r="B160" s="74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1:12" ht="15">
      <c r="A161" s="70"/>
      <c r="B161" s="74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1:12" ht="15">
      <c r="A162" s="70"/>
      <c r="B162" s="74"/>
      <c r="C162" s="73"/>
      <c r="D162" s="73"/>
      <c r="E162" s="73"/>
      <c r="F162" s="73"/>
      <c r="G162" s="73"/>
      <c r="H162" s="73"/>
      <c r="I162" s="73"/>
      <c r="J162" s="73"/>
      <c r="K162" s="73"/>
      <c r="L162" s="73"/>
    </row>
    <row r="163" spans="1:12" ht="15">
      <c r="A163" s="70"/>
      <c r="B163" s="74"/>
      <c r="C163" s="73"/>
      <c r="D163" s="73"/>
      <c r="E163" s="73"/>
      <c r="F163" s="73"/>
      <c r="G163" s="73"/>
      <c r="H163" s="73"/>
      <c r="I163" s="73"/>
      <c r="J163" s="73"/>
      <c r="K163" s="73"/>
      <c r="L163" s="73"/>
    </row>
    <row r="164" spans="1:12" ht="15">
      <c r="A164" s="70"/>
      <c r="B164" s="74"/>
      <c r="C164" s="73"/>
      <c r="D164" s="73"/>
      <c r="E164" s="73"/>
      <c r="F164" s="73"/>
      <c r="G164" s="73"/>
      <c r="H164" s="73"/>
      <c r="I164" s="73"/>
      <c r="J164" s="73"/>
      <c r="K164" s="73"/>
      <c r="L164" s="73"/>
    </row>
    <row r="165" spans="1:12" ht="15">
      <c r="A165" s="70"/>
      <c r="B165" s="74"/>
      <c r="C165" s="73"/>
      <c r="D165" s="73"/>
      <c r="E165" s="73"/>
      <c r="F165" s="73"/>
      <c r="G165" s="73"/>
      <c r="H165" s="73"/>
      <c r="I165" s="73"/>
      <c r="J165" s="73"/>
      <c r="K165" s="73"/>
      <c r="L165" s="73"/>
    </row>
    <row r="166" spans="1:12" ht="15">
      <c r="A166" s="70"/>
      <c r="B166" s="74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  <row r="167" spans="1:12" ht="15">
      <c r="A167" s="70"/>
      <c r="B167" s="74"/>
      <c r="C167" s="73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1:12" ht="15">
      <c r="A168" s="70"/>
      <c r="B168" s="74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1:12" ht="15">
      <c r="A169" s="70"/>
      <c r="B169" s="74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1:12" ht="15">
      <c r="A170" s="70"/>
      <c r="B170" s="74"/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1:12" ht="15">
      <c r="A171" s="70"/>
      <c r="B171" s="74"/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  <row r="172" spans="1:12" ht="15">
      <c r="A172" s="70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</row>
    <row r="173" spans="1:12" ht="15">
      <c r="A173" s="70"/>
      <c r="B173" s="74"/>
      <c r="C173" s="73"/>
      <c r="D173" s="73"/>
      <c r="E173" s="73"/>
      <c r="F173" s="73"/>
      <c r="G173" s="73"/>
      <c r="H173" s="73"/>
      <c r="I173" s="73"/>
      <c r="J173" s="73"/>
      <c r="K173" s="73"/>
      <c r="L173" s="73"/>
    </row>
    <row r="174" spans="1:12" ht="15">
      <c r="A174" s="70"/>
      <c r="B174" s="74"/>
      <c r="C174" s="73"/>
      <c r="D174" s="73"/>
      <c r="E174" s="73"/>
      <c r="F174" s="73"/>
      <c r="G174" s="73"/>
      <c r="H174" s="73"/>
      <c r="I174" s="73"/>
      <c r="J174" s="73"/>
      <c r="K174" s="73"/>
      <c r="L174" s="73"/>
    </row>
    <row r="175" spans="1:12" ht="15">
      <c r="A175" s="70"/>
      <c r="B175" s="74"/>
      <c r="C175" s="73"/>
      <c r="D175" s="73"/>
      <c r="E175" s="73"/>
      <c r="F175" s="73"/>
      <c r="G175" s="73"/>
      <c r="H175" s="73"/>
      <c r="I175" s="73"/>
      <c r="J175" s="73"/>
      <c r="K175" s="73"/>
      <c r="L175" s="73"/>
    </row>
    <row r="176" spans="1:12" ht="15">
      <c r="A176" s="70"/>
      <c r="B176" s="74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1:12" ht="15">
      <c r="A177" s="70"/>
      <c r="B177" s="74"/>
      <c r="C177" s="73"/>
      <c r="D177" s="73"/>
      <c r="E177" s="73"/>
      <c r="F177" s="73"/>
      <c r="G177" s="73"/>
      <c r="H177" s="73"/>
      <c r="I177" s="73"/>
      <c r="J177" s="73"/>
      <c r="K177" s="73"/>
      <c r="L177" s="73"/>
    </row>
    <row r="178" spans="1:12" ht="15">
      <c r="A178" s="70"/>
      <c r="B178" s="74"/>
      <c r="C178" s="73"/>
      <c r="D178" s="73"/>
      <c r="E178" s="73"/>
      <c r="F178" s="73"/>
      <c r="G178" s="73"/>
      <c r="H178" s="73"/>
      <c r="I178" s="73"/>
      <c r="J178" s="73"/>
      <c r="K178" s="73"/>
      <c r="L178" s="73"/>
    </row>
    <row r="179" spans="1:12" ht="15">
      <c r="A179" s="70"/>
      <c r="B179" s="74"/>
      <c r="C179" s="73"/>
      <c r="D179" s="73"/>
      <c r="E179" s="73"/>
      <c r="F179" s="73"/>
      <c r="G179" s="73"/>
      <c r="H179" s="73"/>
      <c r="I179" s="73"/>
      <c r="J179" s="73"/>
      <c r="K179" s="73"/>
      <c r="L179" s="73"/>
    </row>
    <row r="180" spans="1:12" ht="15">
      <c r="A180" s="70"/>
      <c r="B180" s="74"/>
      <c r="C180" s="73"/>
      <c r="D180" s="73"/>
      <c r="E180" s="73"/>
      <c r="F180" s="73"/>
      <c r="G180" s="73"/>
      <c r="H180" s="73"/>
      <c r="I180" s="73"/>
      <c r="J180" s="73"/>
      <c r="K180" s="73"/>
      <c r="L180" s="73"/>
    </row>
    <row r="181" spans="1:12" ht="15">
      <c r="A181" s="70"/>
      <c r="B181" s="74"/>
      <c r="C181" s="73"/>
      <c r="D181" s="73"/>
      <c r="E181" s="73"/>
      <c r="F181" s="73"/>
      <c r="G181" s="73"/>
      <c r="H181" s="73"/>
      <c r="I181" s="73"/>
      <c r="J181" s="73"/>
      <c r="K181" s="73"/>
      <c r="L181" s="73"/>
    </row>
    <row r="182" spans="1:12" ht="15">
      <c r="A182" s="70"/>
      <c r="B182" s="74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pans="1:12" ht="15">
      <c r="A183" s="70"/>
      <c r="B183" s="74"/>
      <c r="C183" s="73"/>
      <c r="D183" s="73"/>
      <c r="E183" s="73"/>
      <c r="F183" s="73"/>
      <c r="G183" s="73"/>
      <c r="H183" s="73"/>
      <c r="I183" s="73"/>
      <c r="J183" s="73"/>
      <c r="K183" s="73"/>
      <c r="L183" s="73"/>
    </row>
    <row r="184" spans="1:12" ht="15">
      <c r="A184" s="70"/>
      <c r="B184" s="74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5">
      <c r="A185" s="70"/>
      <c r="B185" s="74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5">
      <c r="A186" s="70"/>
      <c r="B186" s="74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5">
      <c r="A187" s="70"/>
      <c r="B187" s="74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5">
      <c r="A188" s="70"/>
      <c r="B188" s="74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5">
      <c r="A189" s="70"/>
      <c r="B189" s="74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5">
      <c r="A190" s="70"/>
      <c r="B190" s="74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1" spans="1:12" ht="15">
      <c r="A191" s="70"/>
      <c r="B191" s="74"/>
      <c r="C191" s="73"/>
      <c r="D191" s="73"/>
      <c r="E191" s="73"/>
      <c r="F191" s="73"/>
      <c r="G191" s="73"/>
      <c r="H191" s="73"/>
      <c r="I191" s="73"/>
      <c r="J191" s="73"/>
      <c r="K191" s="73"/>
      <c r="L191" s="73"/>
    </row>
    <row r="192" spans="1:12" ht="15">
      <c r="A192" s="70"/>
      <c r="B192" s="74"/>
      <c r="C192" s="73"/>
      <c r="D192" s="73"/>
      <c r="E192" s="73"/>
      <c r="F192" s="73"/>
      <c r="G192" s="73"/>
      <c r="H192" s="73"/>
      <c r="I192" s="73"/>
      <c r="J192" s="73"/>
      <c r="K192" s="73"/>
      <c r="L192" s="73"/>
    </row>
    <row r="193" spans="1:12" ht="15">
      <c r="A193" s="70"/>
      <c r="B193" s="74"/>
      <c r="C193" s="73"/>
      <c r="D193" s="73"/>
      <c r="E193" s="73"/>
      <c r="F193" s="73"/>
      <c r="G193" s="73"/>
      <c r="H193" s="73"/>
      <c r="I193" s="73"/>
      <c r="J193" s="73"/>
      <c r="K193" s="73"/>
      <c r="L193" s="73"/>
    </row>
    <row r="194" spans="1:12" ht="15">
      <c r="A194" s="70"/>
      <c r="B194" s="74"/>
      <c r="C194" s="73"/>
      <c r="D194" s="73"/>
      <c r="E194" s="73"/>
      <c r="F194" s="73"/>
      <c r="G194" s="73"/>
      <c r="H194" s="73"/>
      <c r="I194" s="73"/>
      <c r="J194" s="73"/>
      <c r="K194" s="73"/>
      <c r="L194" s="73"/>
    </row>
    <row r="195" spans="1:12" ht="15">
      <c r="A195" s="70"/>
      <c r="B195" s="74"/>
      <c r="C195" s="73"/>
      <c r="D195" s="73"/>
      <c r="E195" s="73"/>
      <c r="F195" s="73"/>
      <c r="G195" s="73"/>
      <c r="H195" s="73"/>
      <c r="I195" s="73"/>
      <c r="J195" s="73"/>
      <c r="K195" s="73"/>
      <c r="L195" s="73"/>
    </row>
    <row r="196" spans="1:12" ht="15">
      <c r="A196" s="70"/>
      <c r="B196" s="74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pans="1:12" ht="15">
      <c r="A197" s="70"/>
      <c r="B197" s="74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spans="1:12" ht="15">
      <c r="A198" s="70"/>
      <c r="B198" s="74"/>
      <c r="C198" s="73"/>
      <c r="D198" s="73"/>
      <c r="E198" s="73"/>
      <c r="F198" s="73"/>
      <c r="G198" s="73"/>
      <c r="H198" s="73"/>
      <c r="I198" s="73"/>
      <c r="J198" s="73"/>
      <c r="K198" s="73"/>
      <c r="L198" s="73"/>
    </row>
    <row r="199" spans="1:12" ht="15">
      <c r="A199" s="70"/>
      <c r="B199" s="74"/>
      <c r="C199" s="73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1:12" ht="15">
      <c r="A200" s="70"/>
      <c r="B200" s="74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1:12" ht="15">
      <c r="A201" s="70"/>
      <c r="B201" s="74"/>
      <c r="C201" s="73"/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1:12" ht="15">
      <c r="A202" s="70"/>
      <c r="B202" s="74"/>
      <c r="C202" s="73"/>
      <c r="D202" s="73"/>
      <c r="E202" s="73"/>
      <c r="F202" s="73"/>
      <c r="G202" s="73"/>
      <c r="H202" s="73"/>
      <c r="I202" s="73"/>
      <c r="J202" s="73"/>
      <c r="K202" s="73"/>
      <c r="L202" s="73"/>
    </row>
    <row r="203" spans="1:12" ht="15">
      <c r="A203" s="70"/>
      <c r="B203" s="74"/>
      <c r="C203" s="73"/>
      <c r="D203" s="73"/>
      <c r="E203" s="73"/>
      <c r="F203" s="73"/>
      <c r="G203" s="73"/>
      <c r="H203" s="73"/>
      <c r="I203" s="73"/>
      <c r="J203" s="73"/>
      <c r="K203" s="73"/>
      <c r="L203" s="73"/>
    </row>
    <row r="204" spans="1:12" ht="15">
      <c r="A204" s="70"/>
      <c r="B204" s="74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1:12" ht="15">
      <c r="A205" s="70"/>
      <c r="B205" s="74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1:12" ht="15">
      <c r="A206" s="70"/>
      <c r="B206" s="74"/>
      <c r="C206" s="73"/>
      <c r="D206" s="73"/>
      <c r="E206" s="73"/>
      <c r="F206" s="73"/>
      <c r="G206" s="73"/>
      <c r="H206" s="73"/>
      <c r="I206" s="73"/>
      <c r="J206" s="73"/>
      <c r="K206" s="73"/>
      <c r="L206" s="73"/>
    </row>
    <row r="207" spans="1:12" ht="15">
      <c r="A207" s="70"/>
      <c r="B207" s="74"/>
      <c r="C207" s="73"/>
      <c r="D207" s="73"/>
      <c r="E207" s="73"/>
      <c r="F207" s="73"/>
      <c r="G207" s="73"/>
      <c r="H207" s="73"/>
      <c r="I207" s="73"/>
      <c r="J207" s="73"/>
      <c r="K207" s="73"/>
      <c r="L207" s="73"/>
    </row>
    <row r="208" spans="1:12" ht="15">
      <c r="A208" s="70"/>
      <c r="B208" s="74"/>
      <c r="C208" s="73"/>
      <c r="D208" s="73"/>
      <c r="E208" s="73"/>
      <c r="F208" s="73"/>
      <c r="G208" s="73"/>
      <c r="H208" s="73"/>
      <c r="I208" s="73"/>
      <c r="J208" s="73"/>
      <c r="K208" s="73"/>
      <c r="L208" s="73"/>
    </row>
    <row r="209" spans="1:12" ht="15">
      <c r="A209" s="70"/>
      <c r="B209" s="74"/>
      <c r="C209" s="73"/>
      <c r="D209" s="73"/>
      <c r="E209" s="73"/>
      <c r="F209" s="73"/>
      <c r="G209" s="73"/>
      <c r="H209" s="73"/>
      <c r="I209" s="73"/>
      <c r="J209" s="73"/>
      <c r="K209" s="73"/>
      <c r="L209" s="73"/>
    </row>
    <row r="210" spans="1:12" ht="15">
      <c r="A210" s="70"/>
      <c r="B210" s="74"/>
      <c r="C210" s="73"/>
      <c r="D210" s="73"/>
      <c r="E210" s="73"/>
      <c r="F210" s="73"/>
      <c r="G210" s="73"/>
      <c r="H210" s="73"/>
      <c r="I210" s="73"/>
      <c r="J210" s="73"/>
      <c r="K210" s="73"/>
      <c r="L210" s="73"/>
    </row>
    <row r="211" spans="1:12" ht="15">
      <c r="A211" s="70"/>
      <c r="B211" s="74"/>
      <c r="C211" s="73"/>
      <c r="D211" s="73"/>
      <c r="E211" s="73"/>
      <c r="F211" s="73"/>
      <c r="G211" s="73"/>
      <c r="H211" s="73"/>
      <c r="I211" s="73"/>
      <c r="J211" s="73"/>
      <c r="K211" s="73"/>
      <c r="L211" s="73"/>
    </row>
    <row r="212" spans="1:12" ht="15">
      <c r="A212" s="70"/>
      <c r="B212" s="74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ht="15">
      <c r="A213" s="70"/>
      <c r="B213" s="74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1:12" ht="15">
      <c r="A214" s="70"/>
      <c r="B214" s="74"/>
      <c r="C214" s="73"/>
      <c r="D214" s="73"/>
      <c r="E214" s="73"/>
      <c r="F214" s="73"/>
      <c r="G214" s="73"/>
      <c r="H214" s="73"/>
      <c r="I214" s="73"/>
      <c r="J214" s="73"/>
      <c r="K214" s="73"/>
      <c r="L214" s="73"/>
    </row>
    <row r="215" spans="1:12" ht="15">
      <c r="A215" s="70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1:12" ht="15">
      <c r="A216" s="70"/>
      <c r="B216" s="74"/>
      <c r="C216" s="73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1:12" ht="15">
      <c r="A217" s="70"/>
      <c r="B217" s="74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1:12" ht="15">
      <c r="A218" s="70"/>
      <c r="B218" s="74"/>
      <c r="C218" s="73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1:12" ht="15">
      <c r="A219" s="70"/>
      <c r="B219" s="74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ht="15">
      <c r="A220" s="70"/>
      <c r="B220" s="74"/>
      <c r="C220" s="73"/>
      <c r="D220" s="73"/>
      <c r="E220" s="73"/>
      <c r="F220" s="73"/>
      <c r="G220" s="73"/>
      <c r="H220" s="73"/>
      <c r="I220" s="73"/>
      <c r="J220" s="73"/>
      <c r="K220" s="73"/>
      <c r="L220" s="73"/>
    </row>
    <row r="221" spans="1:12" ht="15">
      <c r="A221" s="70"/>
      <c r="B221" s="74"/>
      <c r="C221" s="73"/>
      <c r="D221" s="73"/>
      <c r="E221" s="73"/>
      <c r="F221" s="73"/>
      <c r="G221" s="73"/>
      <c r="H221" s="73"/>
      <c r="I221" s="73"/>
      <c r="J221" s="73"/>
      <c r="K221" s="73"/>
      <c r="L221" s="73"/>
    </row>
    <row r="222" spans="1:12" ht="15">
      <c r="A222" s="70"/>
      <c r="B222" s="74"/>
      <c r="C222" s="73"/>
      <c r="D222" s="73"/>
      <c r="E222" s="73"/>
      <c r="F222" s="73"/>
      <c r="G222" s="73"/>
      <c r="H222" s="73"/>
      <c r="I222" s="73"/>
      <c r="J222" s="73"/>
      <c r="K222" s="73"/>
      <c r="L222" s="73"/>
    </row>
    <row r="223" spans="1:12" ht="15">
      <c r="A223" s="70"/>
      <c r="B223" s="74"/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1:12" ht="15">
      <c r="A224" s="70"/>
      <c r="B224" s="74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ht="15">
      <c r="A225" s="70"/>
      <c r="B225" s="74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  <row r="226" spans="1:12" ht="15">
      <c r="A226" s="70"/>
      <c r="B226" s="74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  <row r="227" spans="1:12" ht="15">
      <c r="A227" s="70"/>
      <c r="B227" s="74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1:12" ht="15">
      <c r="A228" s="70"/>
      <c r="B228" s="74"/>
      <c r="C228" s="73"/>
      <c r="D228" s="73"/>
      <c r="E228" s="73"/>
      <c r="F228" s="73"/>
      <c r="G228" s="73"/>
      <c r="H228" s="73"/>
      <c r="I228" s="73"/>
      <c r="J228" s="73"/>
      <c r="K228" s="73"/>
      <c r="L228" s="73"/>
    </row>
    <row r="229" spans="1:12" ht="15">
      <c r="A229" s="70"/>
      <c r="B229" s="74"/>
      <c r="C229" s="73"/>
      <c r="D229" s="73"/>
      <c r="E229" s="73"/>
      <c r="F229" s="73"/>
      <c r="G229" s="73"/>
      <c r="H229" s="73"/>
      <c r="I229" s="73"/>
      <c r="J229" s="73"/>
      <c r="K229" s="73"/>
      <c r="L229" s="73"/>
    </row>
    <row r="230" spans="1:12" ht="15">
      <c r="A230" s="70"/>
      <c r="B230" s="74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1:12" ht="15">
      <c r="A231" s="70"/>
      <c r="B231" s="74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15">
      <c r="A232" s="70"/>
      <c r="B232" s="74"/>
      <c r="C232" s="73"/>
      <c r="D232" s="73"/>
      <c r="E232" s="73"/>
      <c r="F232" s="73"/>
      <c r="G232" s="73"/>
      <c r="H232" s="73"/>
      <c r="I232" s="73"/>
      <c r="J232" s="73"/>
      <c r="K232" s="73"/>
      <c r="L232" s="73"/>
    </row>
    <row r="233" spans="1:12" ht="15">
      <c r="A233" s="70"/>
      <c r="B233" s="74"/>
      <c r="C233" s="73"/>
      <c r="D233" s="73"/>
      <c r="E233" s="73"/>
      <c r="F233" s="73"/>
      <c r="G233" s="73"/>
      <c r="H233" s="73"/>
      <c r="I233" s="73"/>
      <c r="J233" s="73"/>
      <c r="K233" s="73"/>
      <c r="L233" s="73"/>
    </row>
    <row r="234" spans="1:12" ht="15">
      <c r="A234" s="70"/>
      <c r="B234" s="74"/>
      <c r="C234" s="73"/>
      <c r="D234" s="73"/>
      <c r="E234" s="73"/>
      <c r="F234" s="73"/>
      <c r="G234" s="73"/>
      <c r="H234" s="73"/>
      <c r="I234" s="73"/>
      <c r="J234" s="73"/>
      <c r="K234" s="73"/>
      <c r="L234" s="73"/>
    </row>
    <row r="235" spans="1:12" ht="15">
      <c r="A235" s="70"/>
      <c r="B235" s="74"/>
      <c r="C235" s="73"/>
      <c r="D235" s="73"/>
      <c r="E235" s="73"/>
      <c r="F235" s="73"/>
      <c r="G235" s="73"/>
      <c r="H235" s="73"/>
      <c r="I235" s="73"/>
      <c r="J235" s="73"/>
      <c r="K235" s="73"/>
      <c r="L235" s="73"/>
    </row>
    <row r="236" spans="1:12" ht="15">
      <c r="A236" s="70"/>
      <c r="B236" s="74"/>
      <c r="C236" s="73"/>
      <c r="D236" s="73"/>
      <c r="E236" s="73"/>
      <c r="F236" s="73"/>
      <c r="G236" s="73"/>
      <c r="H236" s="73"/>
      <c r="I236" s="73"/>
      <c r="J236" s="73"/>
      <c r="K236" s="73"/>
      <c r="L236" s="73"/>
    </row>
    <row r="237" spans="1:12" ht="15">
      <c r="A237" s="70"/>
      <c r="B237" s="74"/>
      <c r="C237" s="73"/>
      <c r="D237" s="73"/>
      <c r="E237" s="73"/>
      <c r="F237" s="73"/>
      <c r="G237" s="73"/>
      <c r="H237" s="73"/>
      <c r="I237" s="73"/>
      <c r="J237" s="73"/>
      <c r="K237" s="73"/>
      <c r="L237" s="73"/>
    </row>
    <row r="238" spans="1:12" ht="15">
      <c r="A238" s="70"/>
      <c r="B238" s="74"/>
      <c r="C238" s="73"/>
      <c r="D238" s="73"/>
      <c r="E238" s="73"/>
      <c r="F238" s="73"/>
      <c r="G238" s="73"/>
      <c r="H238" s="73"/>
      <c r="I238" s="73"/>
      <c r="J238" s="73"/>
      <c r="K238" s="73"/>
      <c r="L238" s="73"/>
    </row>
    <row r="239" spans="1:12" ht="15">
      <c r="A239" s="70"/>
      <c r="B239" s="74"/>
      <c r="C239" s="73"/>
      <c r="D239" s="73"/>
      <c r="E239" s="73"/>
      <c r="F239" s="73"/>
      <c r="G239" s="73"/>
      <c r="H239" s="73"/>
      <c r="I239" s="73"/>
      <c r="J239" s="73"/>
      <c r="K239" s="73"/>
      <c r="L239" s="73"/>
    </row>
    <row r="240" spans="1:12" ht="15">
      <c r="A240" s="70"/>
      <c r="B240" s="74"/>
      <c r="C240" s="73"/>
      <c r="D240" s="73"/>
      <c r="E240" s="73"/>
      <c r="F240" s="73"/>
      <c r="G240" s="73"/>
      <c r="H240" s="73"/>
      <c r="I240" s="73"/>
      <c r="J240" s="73"/>
      <c r="K240" s="73"/>
      <c r="L240" s="73"/>
    </row>
    <row r="241" spans="1:12" ht="15">
      <c r="A241" s="70"/>
      <c r="B241" s="74"/>
      <c r="C241" s="73"/>
      <c r="D241" s="73"/>
      <c r="E241" s="73"/>
      <c r="F241" s="73"/>
      <c r="G241" s="73"/>
      <c r="H241" s="73"/>
      <c r="I241" s="73"/>
      <c r="J241" s="73"/>
      <c r="K241" s="73"/>
      <c r="L241" s="73"/>
    </row>
    <row r="242" spans="1:12" ht="15">
      <c r="A242" s="70"/>
      <c r="B242" s="74"/>
      <c r="C242" s="73"/>
      <c r="D242" s="73"/>
      <c r="E242" s="73"/>
      <c r="F242" s="73"/>
      <c r="G242" s="73"/>
      <c r="H242" s="73"/>
      <c r="I242" s="73"/>
      <c r="J242" s="73"/>
      <c r="K242" s="73"/>
      <c r="L242" s="73"/>
    </row>
    <row r="243" spans="1:12" ht="15">
      <c r="A243" s="70"/>
      <c r="B243" s="74"/>
      <c r="C243" s="73"/>
      <c r="D243" s="73"/>
      <c r="E243" s="73"/>
      <c r="F243" s="73"/>
      <c r="G243" s="73"/>
      <c r="H243" s="73"/>
      <c r="I243" s="73"/>
      <c r="J243" s="73"/>
      <c r="K243" s="73"/>
      <c r="L243" s="73"/>
    </row>
    <row r="244" spans="1:12" ht="15">
      <c r="A244" s="70"/>
      <c r="B244" s="74"/>
      <c r="C244" s="73"/>
      <c r="D244" s="73"/>
      <c r="E244" s="73"/>
      <c r="F244" s="73"/>
      <c r="G244" s="73"/>
      <c r="H244" s="73"/>
      <c r="I244" s="73"/>
      <c r="J244" s="73"/>
      <c r="K244" s="73"/>
      <c r="L244" s="73"/>
    </row>
    <row r="245" spans="1:12" ht="15">
      <c r="A245" s="70"/>
      <c r="B245" s="74"/>
      <c r="C245" s="73"/>
      <c r="D245" s="73"/>
      <c r="E245" s="73"/>
      <c r="F245" s="73"/>
      <c r="G245" s="73"/>
      <c r="H245" s="73"/>
      <c r="I245" s="73"/>
      <c r="J245" s="73"/>
      <c r="K245" s="73"/>
      <c r="L245" s="73"/>
    </row>
    <row r="246" spans="1:12" ht="15">
      <c r="A246" s="70"/>
      <c r="B246" s="74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 ht="15">
      <c r="A247" s="70"/>
      <c r="B247" s="74"/>
      <c r="C247" s="73"/>
      <c r="D247" s="73"/>
      <c r="E247" s="73"/>
      <c r="F247" s="73"/>
      <c r="G247" s="73"/>
      <c r="H247" s="73"/>
      <c r="I247" s="73"/>
      <c r="J247" s="73"/>
      <c r="K247" s="73"/>
      <c r="L247" s="73"/>
    </row>
    <row r="248" spans="1:12" ht="15">
      <c r="A248" s="70"/>
      <c r="B248" s="74"/>
      <c r="C248" s="73"/>
      <c r="D248" s="73"/>
      <c r="E248" s="73"/>
      <c r="F248" s="73"/>
      <c r="G248" s="73"/>
      <c r="H248" s="73"/>
      <c r="I248" s="73"/>
      <c r="J248" s="73"/>
      <c r="K248" s="73"/>
      <c r="L248" s="73"/>
    </row>
    <row r="249" spans="1:12" ht="15">
      <c r="A249" s="70"/>
      <c r="B249" s="74"/>
      <c r="C249" s="73"/>
      <c r="D249" s="73"/>
      <c r="E249" s="73"/>
      <c r="F249" s="73"/>
      <c r="G249" s="73"/>
      <c r="H249" s="73"/>
      <c r="I249" s="73"/>
      <c r="J249" s="73"/>
      <c r="K249" s="73"/>
      <c r="L249" s="73"/>
    </row>
    <row r="250" spans="1:12" ht="15">
      <c r="A250" s="70"/>
      <c r="B250" s="74"/>
      <c r="C250" s="73"/>
      <c r="D250" s="73"/>
      <c r="E250" s="73"/>
      <c r="F250" s="73"/>
      <c r="G250" s="73"/>
      <c r="H250" s="73"/>
      <c r="I250" s="73"/>
      <c r="J250" s="73"/>
      <c r="K250" s="73"/>
      <c r="L250" s="73"/>
    </row>
    <row r="251" spans="1:12" ht="15">
      <c r="A251" s="70"/>
      <c r="B251" s="74"/>
      <c r="C251" s="73"/>
      <c r="D251" s="73"/>
      <c r="E251" s="73"/>
      <c r="F251" s="73"/>
      <c r="G251" s="73"/>
      <c r="H251" s="73"/>
      <c r="I251" s="73"/>
      <c r="J251" s="73"/>
      <c r="K251" s="73"/>
      <c r="L251" s="73"/>
    </row>
    <row r="252" spans="1:12" ht="15">
      <c r="A252" s="70"/>
      <c r="B252" s="74"/>
      <c r="C252" s="73"/>
      <c r="D252" s="73"/>
      <c r="E252" s="73"/>
      <c r="F252" s="73"/>
      <c r="G252" s="73"/>
      <c r="H252" s="73"/>
      <c r="I252" s="73"/>
      <c r="J252" s="73"/>
      <c r="K252" s="73"/>
      <c r="L252" s="73"/>
    </row>
    <row r="253" spans="1:12" ht="15">
      <c r="A253" s="70"/>
      <c r="B253" s="74"/>
      <c r="C253" s="73"/>
      <c r="D253" s="73"/>
      <c r="E253" s="73"/>
      <c r="F253" s="73"/>
      <c r="G253" s="73"/>
      <c r="H253" s="73"/>
      <c r="I253" s="73"/>
      <c r="J253" s="73"/>
      <c r="K253" s="73"/>
      <c r="L253" s="73"/>
    </row>
    <row r="254" spans="1:12" ht="15">
      <c r="A254" s="70"/>
      <c r="B254" s="74"/>
      <c r="C254" s="73"/>
      <c r="D254" s="73"/>
      <c r="E254" s="73"/>
      <c r="F254" s="73"/>
      <c r="G254" s="73"/>
      <c r="H254" s="73"/>
      <c r="I254" s="73"/>
      <c r="J254" s="73"/>
      <c r="K254" s="73"/>
      <c r="L254" s="73"/>
    </row>
    <row r="255" spans="1:12" ht="15">
      <c r="A255" s="70"/>
      <c r="B255" s="74"/>
      <c r="C255" s="73"/>
      <c r="D255" s="73"/>
      <c r="E255" s="73"/>
      <c r="F255" s="73"/>
      <c r="G255" s="73"/>
      <c r="H255" s="73"/>
      <c r="I255" s="73"/>
      <c r="J255" s="73"/>
      <c r="K255" s="73"/>
      <c r="L255" s="73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2006-09-06T12:11:54Z</cp:lastPrinted>
  <dcterms:created xsi:type="dcterms:W3CDTF">2006-09-06T12:11:15Z</dcterms:created>
  <dcterms:modified xsi:type="dcterms:W3CDTF">2006-09-06T12:11:58Z</dcterms:modified>
  <cp:category/>
  <cp:version/>
  <cp:contentType/>
  <cp:contentStatus/>
</cp:coreProperties>
</file>