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ikkim(F)" sheetId="1" r:id="rId1"/>
  </sheets>
  <definedNames>
    <definedName name="_xlnm.Print_Area" localSheetId="0">'Sikkim(F)'!$A$1:$O$123</definedName>
    <definedName name="_xlnm.Print_Titles" localSheetId="0">'Sikkim(F)'!$A:$B,'Sikkim(F)'!$1:$7</definedName>
  </definedNames>
  <calcPr fullCalcOnLoad="1"/>
</workbook>
</file>

<file path=xl/sharedStrings.xml><?xml version="1.0" encoding="utf-8"?>
<sst xmlns="http://schemas.openxmlformats.org/spreadsheetml/2006/main" count="153" uniqueCount="144">
  <si>
    <t xml:space="preserve">FINANCIAL PERFORMANCE OF SIKKIM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</si>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</sst>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2" fontId="13" fillId="2" borderId="8" xfId="0" applyNumberFormat="1" applyFont="1" applyFill="1" applyBorder="1" applyAlignment="1">
      <alignment/>
    </xf>
    <xf numFmtId="2" fontId="13" fillId="2" borderId="5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vertical="center"/>
      <protection/>
    </xf>
    <xf numFmtId="165" fontId="13" fillId="2" borderId="8" xfId="0" applyNumberFormat="1" applyFont="1" applyFill="1" applyBorder="1" applyAlignment="1">
      <alignment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/>
    </xf>
    <xf numFmtId="173" fontId="9" fillId="2" borderId="4" xfId="0" applyNumberFormat="1" applyFont="1" applyFill="1" applyBorder="1" applyAlignment="1">
      <alignment horizontal="center"/>
    </xf>
    <xf numFmtId="164" fontId="12" fillId="2" borderId="10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/>
    </xf>
    <xf numFmtId="39" fontId="13" fillId="2" borderId="4" xfId="0" applyNumberFormat="1" applyFont="1" applyFill="1" applyBorder="1" applyAlignment="1">
      <alignment horizontal="center"/>
    </xf>
    <xf numFmtId="165" fontId="12" fillId="2" borderId="8" xfId="0" applyNumberFormat="1" applyFont="1" applyFill="1" applyBorder="1" applyAlignment="1">
      <alignment/>
    </xf>
    <xf numFmtId="2" fontId="12" fillId="2" borderId="5" xfId="0" applyNumberFormat="1" applyFont="1" applyFill="1" applyBorder="1" applyAlignment="1">
      <alignment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164" fontId="12" fillId="2" borderId="10" xfId="21" applyNumberFormat="1" applyFont="1" applyFill="1" applyBorder="1" applyAlignment="1">
      <alignment horizontal="center" vertical="center"/>
      <protection/>
    </xf>
    <xf numFmtId="164" fontId="5" fillId="2" borderId="11" xfId="21" applyNumberFormat="1" applyFont="1" applyFill="1" applyBorder="1" applyAlignment="1" applyProtection="1">
      <alignment horizontal="left" vertical="center"/>
      <protection/>
    </xf>
    <xf numFmtId="2" fontId="9" fillId="2" borderId="11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164" fontId="17" fillId="2" borderId="9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9" xfId="21" applyNumberFormat="1" applyFont="1" applyFill="1" applyBorder="1" applyAlignment="1">
      <alignment vertical="center"/>
      <protection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="85" zoomScaleNormal="85" zoomScaleSheetLayoutView="70" workbookViewId="0" topLeftCell="A1">
      <selection activeCell="A1" sqref="A1:B1"/>
    </sheetView>
  </sheetViews>
  <sheetFormatPr defaultColWidth="9.140625" defaultRowHeight="12.75"/>
  <cols>
    <col min="1" max="1" width="5.28125" style="66" customWidth="1"/>
    <col min="2" max="2" width="55.421875" style="7" customWidth="1"/>
    <col min="3" max="3" width="15.57421875" style="3" customWidth="1"/>
    <col min="4" max="4" width="12.7109375" style="3" customWidth="1"/>
    <col min="5" max="6" width="14.00390625" style="3" customWidth="1"/>
    <col min="7" max="8" width="12.7109375" style="3" customWidth="1"/>
    <col min="9" max="9" width="14.140625" style="3" customWidth="1"/>
    <col min="10" max="10" width="12.7109375" style="3" customWidth="1"/>
    <col min="11" max="11" width="13.7109375" style="3" customWidth="1"/>
    <col min="12" max="12" width="14.7109375" style="3" customWidth="1"/>
    <col min="13" max="13" width="13.7109375" style="3" customWidth="1"/>
    <col min="14" max="14" width="14.8515625" style="3" customWidth="1"/>
    <col min="15" max="15" width="14.7109375" style="3" customWidth="1"/>
    <col min="16" max="16384" width="9.140625" style="3" customWidth="1"/>
  </cols>
  <sheetData>
    <row r="1" spans="1:34" ht="15.75">
      <c r="A1" s="69"/>
      <c r="B1" s="69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thickBot="1">
      <c r="A3" s="72" t="s">
        <v>2</v>
      </c>
      <c r="B3" s="70" t="s">
        <v>3</v>
      </c>
      <c r="C3" s="68" t="s">
        <v>4</v>
      </c>
      <c r="D3" s="67" t="s">
        <v>5</v>
      </c>
      <c r="E3" s="67"/>
      <c r="F3" s="67"/>
      <c r="G3" s="67" t="s">
        <v>6</v>
      </c>
      <c r="H3" s="67"/>
      <c r="I3" s="67"/>
      <c r="J3" s="67" t="s">
        <v>7</v>
      </c>
      <c r="K3" s="67"/>
      <c r="L3" s="67"/>
      <c r="M3" s="67" t="s">
        <v>8</v>
      </c>
      <c r="N3" s="67"/>
      <c r="O3" s="68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thickBot="1">
      <c r="A4" s="72"/>
      <c r="B4" s="70"/>
      <c r="C4" s="71"/>
      <c r="D4" s="68" t="s">
        <v>10</v>
      </c>
      <c r="E4" s="68" t="s">
        <v>11</v>
      </c>
      <c r="F4" s="68" t="s">
        <v>12</v>
      </c>
      <c r="G4" s="68" t="s">
        <v>10</v>
      </c>
      <c r="H4" s="68" t="s">
        <v>11</v>
      </c>
      <c r="I4" s="68" t="s">
        <v>12</v>
      </c>
      <c r="J4" s="68" t="s">
        <v>10</v>
      </c>
      <c r="K4" s="68" t="s">
        <v>11</v>
      </c>
      <c r="L4" s="68" t="s">
        <v>12</v>
      </c>
      <c r="M4" s="68" t="s">
        <v>10</v>
      </c>
      <c r="N4" s="68" t="s">
        <v>11</v>
      </c>
      <c r="O4" s="6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thickBot="1">
      <c r="A5" s="72"/>
      <c r="B5" s="70"/>
      <c r="C5" s="71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thickBot="1">
      <c r="A6" s="72"/>
      <c r="B6" s="70"/>
      <c r="C6" s="7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2" customFormat="1" ht="15" customHeight="1" thickBot="1">
      <c r="A7" s="8" t="s">
        <v>13</v>
      </c>
      <c r="B7" s="9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>
      <c r="A8" s="13" t="s">
        <v>28</v>
      </c>
      <c r="B8" s="14" t="s">
        <v>126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>
      <c r="A9" s="17"/>
      <c r="B9" s="18" t="s">
        <v>29</v>
      </c>
      <c r="C9" s="19">
        <v>7000</v>
      </c>
      <c r="D9" s="19">
        <v>890</v>
      </c>
      <c r="E9" s="19">
        <v>888</v>
      </c>
      <c r="F9" s="20">
        <v>392.47</v>
      </c>
      <c r="G9" s="21">
        <v>695</v>
      </c>
      <c r="H9" s="22">
        <v>425</v>
      </c>
      <c r="I9" s="23">
        <v>400.93</v>
      </c>
      <c r="J9" s="20">
        <v>425</v>
      </c>
      <c r="K9" s="19">
        <v>425</v>
      </c>
      <c r="L9" s="24">
        <v>427.08</v>
      </c>
      <c r="M9" s="22">
        <v>600</v>
      </c>
      <c r="N9" s="23">
        <v>600</v>
      </c>
      <c r="O9" s="25">
        <v>600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17"/>
      <c r="B10" s="18" t="s">
        <v>30</v>
      </c>
      <c r="C10" s="19"/>
      <c r="D10" s="19"/>
      <c r="E10" s="19"/>
      <c r="F10" s="20">
        <v>294.58</v>
      </c>
      <c r="G10" s="22">
        <v>0</v>
      </c>
      <c r="H10" s="22">
        <v>270</v>
      </c>
      <c r="I10" s="23">
        <v>265.77</v>
      </c>
      <c r="J10" s="20">
        <v>270</v>
      </c>
      <c r="K10" s="19">
        <v>270</v>
      </c>
      <c r="L10" s="24">
        <v>262.04</v>
      </c>
      <c r="M10" s="22">
        <v>600</v>
      </c>
      <c r="N10" s="23">
        <v>605</v>
      </c>
      <c r="O10" s="25">
        <v>605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17"/>
      <c r="B11" s="18" t="s">
        <v>31</v>
      </c>
      <c r="C11" s="19">
        <v>1500</v>
      </c>
      <c r="D11" s="19">
        <v>120</v>
      </c>
      <c r="E11" s="19">
        <v>120</v>
      </c>
      <c r="F11" s="20">
        <f>85+35.29</f>
        <v>120.28999999999999</v>
      </c>
      <c r="G11" s="21">
        <v>120</v>
      </c>
      <c r="H11" s="22">
        <v>120</v>
      </c>
      <c r="I11" s="23">
        <v>125.66</v>
      </c>
      <c r="J11" s="20"/>
      <c r="K11" s="19"/>
      <c r="L11" s="24">
        <v>114.62</v>
      </c>
      <c r="M11" s="22"/>
      <c r="N11" s="23"/>
      <c r="O11" s="25">
        <v>130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17"/>
      <c r="B12" s="18" t="s">
        <v>32</v>
      </c>
      <c r="C12" s="19"/>
      <c r="D12" s="19"/>
      <c r="E12" s="19"/>
      <c r="F12" s="20"/>
      <c r="G12" s="22"/>
      <c r="H12" s="22"/>
      <c r="I12" s="23"/>
      <c r="J12" s="20">
        <v>100</v>
      </c>
      <c r="K12" s="19">
        <v>100</v>
      </c>
      <c r="L12" s="24"/>
      <c r="M12" s="22">
        <v>130</v>
      </c>
      <c r="N12" s="23">
        <v>130</v>
      </c>
      <c r="O12" s="2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26"/>
      <c r="B13" s="18" t="s">
        <v>33</v>
      </c>
      <c r="C13" s="19">
        <v>2425</v>
      </c>
      <c r="D13" s="19">
        <v>505</v>
      </c>
      <c r="E13" s="19">
        <v>520</v>
      </c>
      <c r="F13" s="20">
        <v>513.1</v>
      </c>
      <c r="G13" s="21">
        <v>503</v>
      </c>
      <c r="H13" s="22">
        <v>503</v>
      </c>
      <c r="I13" s="23">
        <v>473.17</v>
      </c>
      <c r="J13" s="20">
        <v>530</v>
      </c>
      <c r="K13" s="19">
        <v>530</v>
      </c>
      <c r="L13" s="24">
        <v>549.47</v>
      </c>
      <c r="M13" s="22">
        <v>550</v>
      </c>
      <c r="N13" s="23">
        <v>551</v>
      </c>
      <c r="O13" s="25">
        <v>551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26"/>
      <c r="B14" s="18" t="s">
        <v>34</v>
      </c>
      <c r="C14" s="19">
        <v>274</v>
      </c>
      <c r="D14" s="19">
        <v>55</v>
      </c>
      <c r="E14" s="19">
        <v>175</v>
      </c>
      <c r="F14" s="20">
        <v>138.92</v>
      </c>
      <c r="G14" s="21">
        <v>50</v>
      </c>
      <c r="H14" s="22">
        <v>50</v>
      </c>
      <c r="I14" s="23">
        <v>50</v>
      </c>
      <c r="J14" s="20">
        <v>50</v>
      </c>
      <c r="K14" s="19">
        <v>50</v>
      </c>
      <c r="L14" s="24">
        <v>51.16</v>
      </c>
      <c r="M14" s="22">
        <v>65</v>
      </c>
      <c r="N14" s="23">
        <v>65</v>
      </c>
      <c r="O14" s="25">
        <v>65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26"/>
      <c r="B15" s="18" t="s">
        <v>35</v>
      </c>
      <c r="C15" s="19">
        <v>200</v>
      </c>
      <c r="D15" s="19">
        <v>45</v>
      </c>
      <c r="E15" s="19">
        <v>45</v>
      </c>
      <c r="F15" s="20">
        <v>45.1</v>
      </c>
      <c r="G15" s="21">
        <v>40</v>
      </c>
      <c r="H15" s="22">
        <v>40</v>
      </c>
      <c r="I15" s="23">
        <v>38.19</v>
      </c>
      <c r="J15" s="20">
        <v>40</v>
      </c>
      <c r="K15" s="19">
        <v>40</v>
      </c>
      <c r="L15" s="24">
        <v>40.35</v>
      </c>
      <c r="M15" s="22">
        <v>60</v>
      </c>
      <c r="N15" s="23">
        <v>60</v>
      </c>
      <c r="O15" s="25">
        <v>60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" customHeight="1">
      <c r="A16" s="26"/>
      <c r="B16" s="18" t="s">
        <v>36</v>
      </c>
      <c r="C16" s="19">
        <v>3500</v>
      </c>
      <c r="D16" s="19">
        <v>664</v>
      </c>
      <c r="E16" s="19">
        <v>684</v>
      </c>
      <c r="F16" s="20">
        <v>684.85</v>
      </c>
      <c r="G16" s="21">
        <v>565</v>
      </c>
      <c r="H16" s="22">
        <v>565</v>
      </c>
      <c r="I16" s="23">
        <v>563.77</v>
      </c>
      <c r="J16" s="20">
        <v>695</v>
      </c>
      <c r="K16" s="19">
        <v>695</v>
      </c>
      <c r="L16" s="24">
        <v>622.83</v>
      </c>
      <c r="M16" s="22">
        <v>600</v>
      </c>
      <c r="N16" s="23">
        <v>706</v>
      </c>
      <c r="O16" s="25">
        <v>1040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26"/>
      <c r="B17" s="18" t="s">
        <v>37</v>
      </c>
      <c r="C17" s="19">
        <v>0</v>
      </c>
      <c r="D17" s="19">
        <v>15</v>
      </c>
      <c r="E17" s="19">
        <v>15</v>
      </c>
      <c r="F17" s="20"/>
      <c r="G17" s="21">
        <v>0</v>
      </c>
      <c r="H17" s="22">
        <v>0</v>
      </c>
      <c r="I17" s="23">
        <v>0</v>
      </c>
      <c r="J17" s="20"/>
      <c r="K17" s="19"/>
      <c r="L17" s="24"/>
      <c r="M17" s="22">
        <v>0</v>
      </c>
      <c r="N17" s="23">
        <v>0</v>
      </c>
      <c r="O17" s="25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26"/>
      <c r="B18" s="18" t="s">
        <v>38</v>
      </c>
      <c r="C18" s="19">
        <v>200</v>
      </c>
      <c r="D18" s="19">
        <v>25</v>
      </c>
      <c r="E18" s="19">
        <v>27</v>
      </c>
      <c r="F18" s="20">
        <v>13.06</v>
      </c>
      <c r="G18" s="21">
        <v>0</v>
      </c>
      <c r="H18" s="22">
        <v>0</v>
      </c>
      <c r="I18" s="23">
        <v>9.8</v>
      </c>
      <c r="J18" s="20">
        <v>5</v>
      </c>
      <c r="K18" s="19">
        <v>5</v>
      </c>
      <c r="L18" s="24">
        <v>4.97</v>
      </c>
      <c r="M18" s="22">
        <v>5</v>
      </c>
      <c r="N18" s="23">
        <v>5</v>
      </c>
      <c r="O18" s="25">
        <v>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26"/>
      <c r="B19" s="18" t="s">
        <v>39</v>
      </c>
      <c r="C19" s="19">
        <v>300</v>
      </c>
      <c r="D19" s="19">
        <v>0</v>
      </c>
      <c r="E19" s="19">
        <v>0</v>
      </c>
      <c r="F19" s="20">
        <f>24.83+1.95</f>
        <v>26.779999999999998</v>
      </c>
      <c r="G19" s="21">
        <v>15</v>
      </c>
      <c r="H19" s="22">
        <v>15</v>
      </c>
      <c r="I19" s="23">
        <v>12.81</v>
      </c>
      <c r="J19" s="20">
        <v>14</v>
      </c>
      <c r="K19" s="19">
        <v>14</v>
      </c>
      <c r="L19" s="24">
        <v>13.66</v>
      </c>
      <c r="M19" s="22">
        <v>14</v>
      </c>
      <c r="N19" s="23">
        <v>14</v>
      </c>
      <c r="O19" s="25">
        <v>14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26"/>
      <c r="B20" s="18" t="s">
        <v>40</v>
      </c>
      <c r="C20" s="19">
        <v>0</v>
      </c>
      <c r="D20" s="19">
        <v>0</v>
      </c>
      <c r="E20" s="19">
        <v>0</v>
      </c>
      <c r="F20" s="20"/>
      <c r="G20" s="21">
        <v>0</v>
      </c>
      <c r="H20" s="22">
        <v>0</v>
      </c>
      <c r="I20" s="23">
        <v>0</v>
      </c>
      <c r="J20" s="20"/>
      <c r="K20" s="19"/>
      <c r="L20" s="24">
        <v>283.03</v>
      </c>
      <c r="M20" s="22">
        <v>0</v>
      </c>
      <c r="N20" s="23">
        <v>0</v>
      </c>
      <c r="O20" s="25"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>
      <c r="A21" s="26"/>
      <c r="B21" s="18" t="s">
        <v>41</v>
      </c>
      <c r="C21" s="19">
        <v>1200</v>
      </c>
      <c r="D21" s="19">
        <v>250</v>
      </c>
      <c r="E21" s="19">
        <v>250</v>
      </c>
      <c r="F21" s="20">
        <v>238.03</v>
      </c>
      <c r="G21" s="21">
        <v>150</v>
      </c>
      <c r="H21" s="22">
        <v>150</v>
      </c>
      <c r="I21" s="23">
        <v>145.19</v>
      </c>
      <c r="J21" s="20">
        <v>270</v>
      </c>
      <c r="K21" s="19">
        <v>270</v>
      </c>
      <c r="L21" s="27"/>
      <c r="M21" s="22">
        <v>240</v>
      </c>
      <c r="N21" s="23">
        <v>240</v>
      </c>
      <c r="O21" s="25">
        <v>240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26"/>
      <c r="B22" s="18" t="s">
        <v>127</v>
      </c>
      <c r="C22" s="19"/>
      <c r="D22" s="19"/>
      <c r="E22" s="19"/>
      <c r="F22" s="20"/>
      <c r="G22" s="22"/>
      <c r="H22" s="22"/>
      <c r="I22" s="23"/>
      <c r="J22" s="20"/>
      <c r="K22" s="19"/>
      <c r="L22" s="27"/>
      <c r="M22" s="22"/>
      <c r="N22" s="23"/>
      <c r="O22" s="2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26"/>
      <c r="B23" s="18" t="s">
        <v>42</v>
      </c>
      <c r="C23" s="19">
        <v>900</v>
      </c>
      <c r="D23" s="19">
        <v>40</v>
      </c>
      <c r="E23" s="19">
        <v>40</v>
      </c>
      <c r="F23" s="20">
        <v>36.9</v>
      </c>
      <c r="G23" s="21">
        <v>30</v>
      </c>
      <c r="H23" s="22">
        <v>30</v>
      </c>
      <c r="I23" s="23">
        <v>26.39</v>
      </c>
      <c r="J23" s="20">
        <v>20</v>
      </c>
      <c r="K23" s="19">
        <v>20</v>
      </c>
      <c r="L23" s="27">
        <v>22.79</v>
      </c>
      <c r="M23" s="22">
        <v>20</v>
      </c>
      <c r="N23" s="23">
        <v>20</v>
      </c>
      <c r="O23" s="25">
        <v>20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26"/>
      <c r="B24" s="18" t="s">
        <v>43</v>
      </c>
      <c r="C24" s="19">
        <v>0</v>
      </c>
      <c r="D24" s="19">
        <v>0</v>
      </c>
      <c r="E24" s="19">
        <v>0</v>
      </c>
      <c r="F24" s="20">
        <v>0</v>
      </c>
      <c r="G24" s="21">
        <v>10</v>
      </c>
      <c r="H24" s="22">
        <v>0</v>
      </c>
      <c r="I24" s="23">
        <v>0</v>
      </c>
      <c r="J24" s="20"/>
      <c r="K24" s="19"/>
      <c r="L24" s="27"/>
      <c r="M24" s="22">
        <v>0</v>
      </c>
      <c r="N24" s="23">
        <v>0</v>
      </c>
      <c r="O24" s="25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5" customFormat="1" ht="15" customHeight="1">
      <c r="A25" s="26"/>
      <c r="B25" s="28" t="s">
        <v>44</v>
      </c>
      <c r="C25" s="29">
        <f>SUM(C9:C24)</f>
        <v>17499</v>
      </c>
      <c r="D25" s="29">
        <f>SUM(D9:D24)</f>
        <v>2609</v>
      </c>
      <c r="E25" s="29">
        <f>SUM(E9:E24)</f>
        <v>2764</v>
      </c>
      <c r="F25" s="30">
        <f>SUM(F9:F24)</f>
        <v>2504.0800000000004</v>
      </c>
      <c r="G25" s="31">
        <f>SUM(G8:G24)</f>
        <v>2178</v>
      </c>
      <c r="H25" s="31">
        <f>SUM(H8:H24)</f>
        <v>2168</v>
      </c>
      <c r="I25" s="32">
        <f>SUM(I8:I24)</f>
        <v>2111.68</v>
      </c>
      <c r="J25" s="30">
        <f aca="true" t="shared" si="0" ref="J25:O25">SUM(J9:J24)</f>
        <v>2419</v>
      </c>
      <c r="K25" s="29">
        <f t="shared" si="0"/>
        <v>2419</v>
      </c>
      <c r="L25" s="32">
        <f t="shared" si="0"/>
        <v>2392</v>
      </c>
      <c r="M25" s="31">
        <f t="shared" si="0"/>
        <v>2884</v>
      </c>
      <c r="N25" s="32">
        <f t="shared" si="0"/>
        <v>2996</v>
      </c>
      <c r="O25" s="33">
        <f t="shared" si="0"/>
        <v>3330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ht="15" customHeight="1">
      <c r="A26" s="26"/>
      <c r="B26" s="18"/>
      <c r="C26" s="19"/>
      <c r="D26" s="19"/>
      <c r="E26" s="19"/>
      <c r="F26" s="36"/>
      <c r="G26" s="22"/>
      <c r="H26" s="22"/>
      <c r="I26" s="23"/>
      <c r="J26" s="20"/>
      <c r="K26" s="37"/>
      <c r="L26" s="38"/>
      <c r="M26" s="22"/>
      <c r="N26" s="23"/>
      <c r="O26" s="2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6" t="s">
        <v>45</v>
      </c>
      <c r="B27" s="14" t="s">
        <v>128</v>
      </c>
      <c r="C27" s="19"/>
      <c r="D27" s="19"/>
      <c r="E27" s="19"/>
      <c r="F27" s="20"/>
      <c r="G27" s="22"/>
      <c r="H27" s="22"/>
      <c r="I27" s="23"/>
      <c r="J27" s="20"/>
      <c r="K27" s="19"/>
      <c r="L27" s="27"/>
      <c r="M27" s="22"/>
      <c r="N27" s="23"/>
      <c r="O27" s="2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6"/>
      <c r="B28" s="14" t="s">
        <v>129</v>
      </c>
      <c r="C28" s="19"/>
      <c r="D28" s="19"/>
      <c r="E28" s="19"/>
      <c r="F28" s="20"/>
      <c r="G28" s="22"/>
      <c r="H28" s="22"/>
      <c r="I28" s="23"/>
      <c r="J28" s="20"/>
      <c r="K28" s="19"/>
      <c r="L28" s="27"/>
      <c r="M28" s="22"/>
      <c r="N28" s="23"/>
      <c r="O28" s="2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6"/>
      <c r="B29" s="18" t="s">
        <v>46</v>
      </c>
      <c r="C29" s="19">
        <v>0</v>
      </c>
      <c r="D29" s="19">
        <v>0</v>
      </c>
      <c r="E29" s="19">
        <v>0</v>
      </c>
      <c r="F29" s="20">
        <v>0</v>
      </c>
      <c r="G29" s="21">
        <v>0</v>
      </c>
      <c r="H29" s="22">
        <v>0</v>
      </c>
      <c r="I29" s="23">
        <v>0</v>
      </c>
      <c r="J29" s="20"/>
      <c r="K29" s="19"/>
      <c r="L29" s="27"/>
      <c r="M29" s="22">
        <v>0</v>
      </c>
      <c r="N29" s="23">
        <v>0</v>
      </c>
      <c r="O29" s="25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6"/>
      <c r="B30" s="18" t="s">
        <v>47</v>
      </c>
      <c r="C30" s="19"/>
      <c r="D30" s="19">
        <v>0</v>
      </c>
      <c r="E30" s="19">
        <v>0</v>
      </c>
      <c r="F30" s="20">
        <v>0</v>
      </c>
      <c r="G30" s="21">
        <v>0</v>
      </c>
      <c r="H30" s="22">
        <v>0</v>
      </c>
      <c r="I30" s="23">
        <v>0</v>
      </c>
      <c r="J30" s="20"/>
      <c r="K30" s="19"/>
      <c r="L30" s="27"/>
      <c r="M30" s="22">
        <v>0</v>
      </c>
      <c r="N30" s="23">
        <v>0</v>
      </c>
      <c r="O30" s="25"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6"/>
      <c r="B31" s="18" t="s">
        <v>48</v>
      </c>
      <c r="C31" s="19">
        <v>500</v>
      </c>
      <c r="D31" s="19">
        <v>230</v>
      </c>
      <c r="E31" s="19">
        <v>253</v>
      </c>
      <c r="F31" s="20">
        <v>253</v>
      </c>
      <c r="G31" s="21">
        <v>230</v>
      </c>
      <c r="H31" s="22">
        <v>230</v>
      </c>
      <c r="I31" s="23">
        <v>281.19</v>
      </c>
      <c r="J31" s="20">
        <v>200</v>
      </c>
      <c r="K31" s="19">
        <v>200</v>
      </c>
      <c r="L31" s="27">
        <v>37</v>
      </c>
      <c r="M31" s="22">
        <v>100</v>
      </c>
      <c r="N31" s="23">
        <v>100</v>
      </c>
      <c r="O31" s="25">
        <v>100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6"/>
      <c r="B32" s="18" t="s">
        <v>49</v>
      </c>
      <c r="C32" s="19"/>
      <c r="D32" s="19">
        <v>0</v>
      </c>
      <c r="E32" s="19">
        <v>0</v>
      </c>
      <c r="F32" s="20">
        <v>0</v>
      </c>
      <c r="G32" s="21">
        <v>0</v>
      </c>
      <c r="H32" s="22">
        <v>0</v>
      </c>
      <c r="I32" s="23">
        <v>0</v>
      </c>
      <c r="J32" s="20"/>
      <c r="K32" s="19"/>
      <c r="L32" s="27"/>
      <c r="M32" s="22">
        <v>0</v>
      </c>
      <c r="N32" s="23">
        <v>0</v>
      </c>
      <c r="O32" s="25"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6"/>
      <c r="B33" s="18" t="s">
        <v>50</v>
      </c>
      <c r="C33" s="19"/>
      <c r="D33" s="19">
        <v>180</v>
      </c>
      <c r="E33" s="19">
        <v>180</v>
      </c>
      <c r="F33" s="20">
        <v>80</v>
      </c>
      <c r="G33" s="21">
        <v>180</v>
      </c>
      <c r="H33" s="22">
        <v>180</v>
      </c>
      <c r="I33" s="23">
        <v>155</v>
      </c>
      <c r="J33" s="20">
        <v>140</v>
      </c>
      <c r="K33" s="19">
        <v>140</v>
      </c>
      <c r="L33" s="27">
        <v>140</v>
      </c>
      <c r="M33" s="22">
        <v>140</v>
      </c>
      <c r="N33" s="23">
        <v>140</v>
      </c>
      <c r="O33" s="25">
        <v>140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6"/>
      <c r="B34" s="18" t="s">
        <v>51</v>
      </c>
      <c r="C34" s="19"/>
      <c r="D34" s="19"/>
      <c r="E34" s="19">
        <v>0</v>
      </c>
      <c r="F34" s="20">
        <v>100</v>
      </c>
      <c r="G34" s="22">
        <v>0</v>
      </c>
      <c r="H34" s="22">
        <v>0</v>
      </c>
      <c r="I34" s="23">
        <v>0</v>
      </c>
      <c r="J34" s="20"/>
      <c r="K34" s="19"/>
      <c r="L34" s="27"/>
      <c r="M34" s="22">
        <v>0</v>
      </c>
      <c r="N34" s="23">
        <v>0</v>
      </c>
      <c r="O34" s="25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6"/>
      <c r="B35" s="18" t="s">
        <v>52</v>
      </c>
      <c r="C35" s="19">
        <v>1000</v>
      </c>
      <c r="D35" s="19">
        <v>0</v>
      </c>
      <c r="E35" s="19">
        <v>0</v>
      </c>
      <c r="F35" s="20">
        <v>0</v>
      </c>
      <c r="G35" s="22">
        <v>0</v>
      </c>
      <c r="H35" s="22">
        <v>0</v>
      </c>
      <c r="I35" s="23">
        <v>0</v>
      </c>
      <c r="J35" s="20"/>
      <c r="K35" s="19"/>
      <c r="L35" s="27">
        <v>100</v>
      </c>
      <c r="M35" s="22">
        <v>0</v>
      </c>
      <c r="N35" s="23">
        <v>0</v>
      </c>
      <c r="O35" s="25"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6"/>
      <c r="B36" s="14" t="s">
        <v>130</v>
      </c>
      <c r="C36" s="19"/>
      <c r="D36" s="19"/>
      <c r="E36" s="19"/>
      <c r="F36" s="20"/>
      <c r="G36" s="22"/>
      <c r="H36" s="22"/>
      <c r="I36" s="23"/>
      <c r="J36" s="20"/>
      <c r="K36" s="19"/>
      <c r="L36" s="27"/>
      <c r="M36" s="22"/>
      <c r="N36" s="23"/>
      <c r="O36" s="2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6"/>
      <c r="B37" s="18" t="s">
        <v>53</v>
      </c>
      <c r="C37" s="19"/>
      <c r="D37" s="19"/>
      <c r="E37" s="19"/>
      <c r="F37" s="20">
        <v>300</v>
      </c>
      <c r="G37" s="21">
        <v>0</v>
      </c>
      <c r="H37" s="22">
        <v>300</v>
      </c>
      <c r="I37" s="23">
        <v>230</v>
      </c>
      <c r="J37" s="20">
        <v>200</v>
      </c>
      <c r="K37" s="19">
        <v>200</v>
      </c>
      <c r="L37" s="27">
        <v>200</v>
      </c>
      <c r="M37" s="22">
        <v>200</v>
      </c>
      <c r="N37" s="23">
        <v>200</v>
      </c>
      <c r="O37" s="25">
        <v>200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6"/>
      <c r="B38" s="18" t="s">
        <v>54</v>
      </c>
      <c r="C38" s="19">
        <f>1000+1500</f>
        <v>2500</v>
      </c>
      <c r="D38" s="19">
        <f>90+300</f>
        <v>390</v>
      </c>
      <c r="E38" s="19">
        <f>90+2277</f>
        <v>2367</v>
      </c>
      <c r="F38" s="20">
        <v>0</v>
      </c>
      <c r="G38" s="39">
        <v>0</v>
      </c>
      <c r="H38" s="22">
        <v>0</v>
      </c>
      <c r="I38" s="23">
        <v>0</v>
      </c>
      <c r="J38" s="20"/>
      <c r="K38" s="19">
        <v>800</v>
      </c>
      <c r="L38" s="27">
        <v>800</v>
      </c>
      <c r="M38" s="22">
        <v>0</v>
      </c>
      <c r="N38" s="23">
        <v>0</v>
      </c>
      <c r="O38" s="25"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6"/>
      <c r="B39" s="14" t="s">
        <v>55</v>
      </c>
      <c r="C39" s="19">
        <v>400</v>
      </c>
      <c r="D39" s="19">
        <v>50</v>
      </c>
      <c r="E39" s="19">
        <v>150</v>
      </c>
      <c r="F39" s="20">
        <v>139.05</v>
      </c>
      <c r="G39" s="39">
        <v>100</v>
      </c>
      <c r="H39" s="22">
        <v>100</v>
      </c>
      <c r="I39" s="23">
        <v>20.45</v>
      </c>
      <c r="J39" s="20">
        <v>70</v>
      </c>
      <c r="K39" s="19">
        <v>70</v>
      </c>
      <c r="L39" s="27">
        <v>35.18</v>
      </c>
      <c r="M39" s="22">
        <v>70</v>
      </c>
      <c r="N39" s="23">
        <v>70</v>
      </c>
      <c r="O39" s="25">
        <v>70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6"/>
      <c r="B40" s="14" t="s">
        <v>131</v>
      </c>
      <c r="C40" s="19"/>
      <c r="D40" s="19"/>
      <c r="E40" s="19"/>
      <c r="F40" s="20"/>
      <c r="G40" s="39"/>
      <c r="H40" s="22"/>
      <c r="I40" s="23"/>
      <c r="J40" s="20"/>
      <c r="K40" s="19"/>
      <c r="L40" s="27"/>
      <c r="M40" s="22"/>
      <c r="N40" s="23"/>
      <c r="O40" s="2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6"/>
      <c r="B41" s="18" t="s">
        <v>56</v>
      </c>
      <c r="C41" s="19">
        <v>3000</v>
      </c>
      <c r="D41" s="19">
        <v>0</v>
      </c>
      <c r="E41" s="19">
        <v>0</v>
      </c>
      <c r="F41" s="20">
        <v>768.82</v>
      </c>
      <c r="G41" s="39">
        <v>2854</v>
      </c>
      <c r="H41" s="22">
        <v>2854</v>
      </c>
      <c r="I41" s="23">
        <v>2644.57</v>
      </c>
      <c r="J41" s="20">
        <f>2581+2158.5+530</f>
        <v>5269.5</v>
      </c>
      <c r="K41" s="19">
        <v>2581</v>
      </c>
      <c r="L41" s="27">
        <v>2109.48</v>
      </c>
      <c r="M41" s="22">
        <v>3031</v>
      </c>
      <c r="N41" s="23">
        <v>3106</v>
      </c>
      <c r="O41" s="25">
        <v>3122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6"/>
      <c r="B42" s="18" t="s">
        <v>57</v>
      </c>
      <c r="D42" s="19">
        <v>620</v>
      </c>
      <c r="E42" s="19">
        <v>990</v>
      </c>
      <c r="F42" s="20">
        <f>215.59+1956.97</f>
        <v>2172.56</v>
      </c>
      <c r="G42" s="39">
        <v>300</v>
      </c>
      <c r="H42" s="22">
        <v>2307</v>
      </c>
      <c r="I42" s="23">
        <v>192.1</v>
      </c>
      <c r="J42" s="20">
        <v>800</v>
      </c>
      <c r="K42" s="19">
        <f>2158.5+530</f>
        <v>2688.5</v>
      </c>
      <c r="L42" s="27">
        <f>581.66</f>
        <v>581.66</v>
      </c>
      <c r="M42" s="22">
        <v>2908.5</v>
      </c>
      <c r="N42" s="23">
        <f>2302.5+1255</f>
        <v>3557.5</v>
      </c>
      <c r="O42" s="25">
        <f>1558+755+2635</f>
        <v>4948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5" customFormat="1" ht="15" customHeight="1">
      <c r="A43" s="26"/>
      <c r="B43" s="28" t="s">
        <v>58</v>
      </c>
      <c r="C43" s="29">
        <f>SUM(C29:C42)</f>
        <v>7400</v>
      </c>
      <c r="D43" s="29">
        <f>SUM(D29:D42)</f>
        <v>1470</v>
      </c>
      <c r="E43" s="29">
        <f>SUM(E29:E42)</f>
        <v>3940</v>
      </c>
      <c r="F43" s="30">
        <f>SUM(F29:F42)</f>
        <v>3813.43</v>
      </c>
      <c r="G43" s="40">
        <f>SUM(G28:G42)</f>
        <v>3664</v>
      </c>
      <c r="H43" s="40">
        <f aca="true" t="shared" si="1" ref="H43:O43">SUM(H29:H42)</f>
        <v>5971</v>
      </c>
      <c r="I43" s="41">
        <f t="shared" si="1"/>
        <v>3523.31</v>
      </c>
      <c r="J43" s="30">
        <f t="shared" si="1"/>
        <v>6679.5</v>
      </c>
      <c r="K43" s="29">
        <f t="shared" si="1"/>
        <v>6679.5</v>
      </c>
      <c r="L43" s="32">
        <f t="shared" si="1"/>
        <v>4003.3199999999997</v>
      </c>
      <c r="M43" s="31">
        <f t="shared" si="1"/>
        <v>6449.5</v>
      </c>
      <c r="N43" s="32">
        <f t="shared" si="1"/>
        <v>7173.5</v>
      </c>
      <c r="O43" s="42">
        <f t="shared" si="1"/>
        <v>8580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ht="15" customHeight="1">
      <c r="A44" s="26"/>
      <c r="B44" s="18"/>
      <c r="C44" s="29"/>
      <c r="D44" s="29"/>
      <c r="E44" s="29"/>
      <c r="F44" s="30"/>
      <c r="G44" s="31"/>
      <c r="H44" s="31"/>
      <c r="I44" s="32"/>
      <c r="J44" s="30"/>
      <c r="K44" s="43"/>
      <c r="L44" s="38"/>
      <c r="M44" s="31"/>
      <c r="N44" s="32"/>
      <c r="O44" s="4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26" t="s">
        <v>59</v>
      </c>
      <c r="B45" s="14" t="s">
        <v>132</v>
      </c>
      <c r="C45" s="29">
        <v>3000</v>
      </c>
      <c r="D45" s="29">
        <v>572</v>
      </c>
      <c r="E45" s="29">
        <v>605</v>
      </c>
      <c r="F45" s="30">
        <v>560.99</v>
      </c>
      <c r="G45" s="31">
        <v>572</v>
      </c>
      <c r="H45" s="31">
        <v>572</v>
      </c>
      <c r="I45" s="32">
        <v>382.15</v>
      </c>
      <c r="J45" s="30">
        <v>2072</v>
      </c>
      <c r="K45" s="29">
        <v>2072</v>
      </c>
      <c r="L45" s="38">
        <v>467.51</v>
      </c>
      <c r="M45" s="31">
        <f>572+2250</f>
        <v>2822</v>
      </c>
      <c r="N45" s="32">
        <f>572+2250</f>
        <v>2822</v>
      </c>
      <c r="O45" s="42">
        <f>572+2250</f>
        <v>2822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44"/>
      <c r="B46" s="18"/>
      <c r="C46" s="19"/>
      <c r="D46" s="19"/>
      <c r="E46" s="19"/>
      <c r="F46" s="20"/>
      <c r="G46" s="22"/>
      <c r="H46" s="22"/>
      <c r="I46" s="23"/>
      <c r="J46" s="20"/>
      <c r="K46" s="19"/>
      <c r="L46" s="27"/>
      <c r="M46" s="22"/>
      <c r="N46" s="23"/>
      <c r="O46" s="2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26" t="s">
        <v>60</v>
      </c>
      <c r="B47" s="14" t="s">
        <v>133</v>
      </c>
      <c r="C47" s="19"/>
      <c r="D47" s="19"/>
      <c r="E47" s="19"/>
      <c r="F47" s="20"/>
      <c r="G47" s="22"/>
      <c r="H47" s="22"/>
      <c r="I47" s="23"/>
      <c r="J47" s="20"/>
      <c r="K47" s="19"/>
      <c r="L47" s="27"/>
      <c r="M47" s="22"/>
      <c r="N47" s="23"/>
      <c r="O47" s="2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26"/>
      <c r="B48" s="18" t="s">
        <v>61</v>
      </c>
      <c r="C48" s="19">
        <v>0</v>
      </c>
      <c r="D48" s="19">
        <v>0</v>
      </c>
      <c r="E48" s="19">
        <v>0</v>
      </c>
      <c r="F48" s="20">
        <v>0</v>
      </c>
      <c r="G48" s="39">
        <v>0</v>
      </c>
      <c r="H48" s="22">
        <v>0</v>
      </c>
      <c r="I48" s="23">
        <v>0</v>
      </c>
      <c r="J48" s="20"/>
      <c r="K48" s="19"/>
      <c r="L48" s="27"/>
      <c r="M48" s="22">
        <v>0</v>
      </c>
      <c r="N48" s="23">
        <v>0</v>
      </c>
      <c r="O48" s="25">
        <v>920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>
      <c r="A49" s="26"/>
      <c r="B49" s="18" t="s">
        <v>62</v>
      </c>
      <c r="C49" s="19">
        <v>1500</v>
      </c>
      <c r="D49" s="19">
        <v>400</v>
      </c>
      <c r="E49" s="19">
        <v>415</v>
      </c>
      <c r="F49" s="20">
        <v>365.51</v>
      </c>
      <c r="G49" s="39">
        <v>400</v>
      </c>
      <c r="H49" s="22">
        <v>400</v>
      </c>
      <c r="I49" s="23">
        <v>321.54</v>
      </c>
      <c r="J49" s="20">
        <v>400</v>
      </c>
      <c r="K49" s="19">
        <v>400</v>
      </c>
      <c r="L49" s="27">
        <v>295.07</v>
      </c>
      <c r="M49" s="22">
        <v>400</v>
      </c>
      <c r="N49" s="23">
        <v>420</v>
      </c>
      <c r="O49" s="25"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26"/>
      <c r="B50" s="18" t="s">
        <v>63</v>
      </c>
      <c r="C50" s="19">
        <v>1500</v>
      </c>
      <c r="D50" s="19">
        <v>350</v>
      </c>
      <c r="E50" s="19">
        <v>350</v>
      </c>
      <c r="F50" s="20">
        <v>453.64</v>
      </c>
      <c r="G50" s="39">
        <v>5</v>
      </c>
      <c r="H50" s="22">
        <v>5</v>
      </c>
      <c r="I50" s="23">
        <v>4.99</v>
      </c>
      <c r="J50" s="20">
        <v>5</v>
      </c>
      <c r="K50" s="19">
        <v>5</v>
      </c>
      <c r="L50" s="27">
        <v>0</v>
      </c>
      <c r="M50" s="22">
        <v>5</v>
      </c>
      <c r="N50" s="23">
        <v>5</v>
      </c>
      <c r="O50" s="25">
        <v>5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26"/>
      <c r="B51" s="18" t="s">
        <v>64</v>
      </c>
      <c r="C51" s="19">
        <v>100</v>
      </c>
      <c r="D51" s="19">
        <v>5</v>
      </c>
      <c r="E51" s="19">
        <v>5</v>
      </c>
      <c r="F51" s="20">
        <v>4.97</v>
      </c>
      <c r="G51" s="39">
        <v>550</v>
      </c>
      <c r="H51" s="22">
        <v>550</v>
      </c>
      <c r="I51" s="23">
        <v>538.47</v>
      </c>
      <c r="J51" s="20">
        <v>400</v>
      </c>
      <c r="K51" s="19">
        <v>400</v>
      </c>
      <c r="L51" s="27">
        <v>400.87</v>
      </c>
      <c r="M51" s="22">
        <v>300</v>
      </c>
      <c r="N51" s="23">
        <v>300</v>
      </c>
      <c r="O51" s="25">
        <v>300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5" customFormat="1" ht="15" customHeight="1">
      <c r="A52" s="44"/>
      <c r="B52" s="28" t="s">
        <v>65</v>
      </c>
      <c r="C52" s="29">
        <f>SUM(C48:C51)</f>
        <v>3100</v>
      </c>
      <c r="D52" s="29">
        <f>SUM(D48:D51)</f>
        <v>755</v>
      </c>
      <c r="E52" s="29">
        <f>SUM(E48:E51)</f>
        <v>770</v>
      </c>
      <c r="F52" s="30">
        <f>SUM(F48:F51)</f>
        <v>824.12</v>
      </c>
      <c r="G52" s="31">
        <v>955</v>
      </c>
      <c r="H52" s="31">
        <v>955</v>
      </c>
      <c r="I52" s="32">
        <f>SUM(I48:I51)</f>
        <v>865</v>
      </c>
      <c r="J52" s="30">
        <f>SUM(J48:J51)</f>
        <v>805</v>
      </c>
      <c r="K52" s="29">
        <f>SUM(K48:K51)</f>
        <v>805</v>
      </c>
      <c r="L52" s="32">
        <f>SUM(L48:L51)</f>
        <v>695.94</v>
      </c>
      <c r="M52" s="31">
        <v>705</v>
      </c>
      <c r="N52" s="32">
        <f>SUM(N48:N51)</f>
        <v>725</v>
      </c>
      <c r="O52" s="42">
        <f>SUM(O48:O51)</f>
        <v>1225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1:34" ht="15" customHeight="1">
      <c r="A53" s="26"/>
      <c r="B53" s="18"/>
      <c r="C53" s="19"/>
      <c r="D53" s="19"/>
      <c r="E53" s="19"/>
      <c r="F53" s="36"/>
      <c r="G53" s="22"/>
      <c r="H53" s="22"/>
      <c r="I53" s="23"/>
      <c r="J53" s="20"/>
      <c r="K53" s="45"/>
      <c r="L53" s="27"/>
      <c r="M53" s="22"/>
      <c r="N53" s="23"/>
      <c r="O53" s="2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>
      <c r="A54" s="26" t="s">
        <v>66</v>
      </c>
      <c r="B54" s="14" t="s">
        <v>134</v>
      </c>
      <c r="C54" s="19"/>
      <c r="D54" s="19"/>
      <c r="E54" s="19"/>
      <c r="F54" s="20"/>
      <c r="G54" s="22"/>
      <c r="H54" s="22"/>
      <c r="I54" s="23"/>
      <c r="J54" s="20"/>
      <c r="K54" s="19"/>
      <c r="L54" s="27"/>
      <c r="M54" s="22"/>
      <c r="N54" s="23"/>
      <c r="O54" s="2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26"/>
      <c r="B55" s="18" t="s">
        <v>67</v>
      </c>
      <c r="C55" s="19">
        <v>24000</v>
      </c>
      <c r="D55" s="19">
        <v>4120</v>
      </c>
      <c r="E55" s="19">
        <v>4220</v>
      </c>
      <c r="F55" s="20">
        <v>3749.49</v>
      </c>
      <c r="G55" s="39">
        <v>3950</v>
      </c>
      <c r="H55" s="22">
        <v>3950</v>
      </c>
      <c r="I55" s="23">
        <v>3956.99</v>
      </c>
      <c r="J55" s="20">
        <v>9075</v>
      </c>
      <c r="K55" s="19">
        <v>9075</v>
      </c>
      <c r="L55" s="27">
        <v>8912.77</v>
      </c>
      <c r="M55" s="22">
        <v>3640</v>
      </c>
      <c r="N55" s="23">
        <v>2404</v>
      </c>
      <c r="O55" s="25">
        <v>3204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26"/>
      <c r="B56" s="18" t="s">
        <v>68</v>
      </c>
      <c r="C56" s="19">
        <v>290</v>
      </c>
      <c r="D56" s="19">
        <v>35</v>
      </c>
      <c r="E56" s="19">
        <v>35</v>
      </c>
      <c r="F56" s="20">
        <v>35</v>
      </c>
      <c r="G56" s="39">
        <v>50</v>
      </c>
      <c r="H56" s="22">
        <v>50</v>
      </c>
      <c r="I56" s="23">
        <v>50</v>
      </c>
      <c r="J56" s="20">
        <v>30</v>
      </c>
      <c r="K56" s="19">
        <v>30</v>
      </c>
      <c r="L56" s="27">
        <v>30</v>
      </c>
      <c r="M56" s="22">
        <v>30</v>
      </c>
      <c r="N56" s="23">
        <v>30</v>
      </c>
      <c r="O56" s="25">
        <v>43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35" customFormat="1" ht="15" customHeight="1">
      <c r="A57" s="26"/>
      <c r="B57" s="28" t="s">
        <v>69</v>
      </c>
      <c r="C57" s="29">
        <f>SUM(C55:C56)</f>
        <v>24290</v>
      </c>
      <c r="D57" s="29">
        <f>SUM(D55:D56)</f>
        <v>4155</v>
      </c>
      <c r="E57" s="29">
        <f>SUM(E55:E56)</f>
        <v>4255</v>
      </c>
      <c r="F57" s="30">
        <f>SUM(F55:F56)</f>
        <v>3784.49</v>
      </c>
      <c r="G57" s="40">
        <v>4000</v>
      </c>
      <c r="H57" s="40">
        <v>4000</v>
      </c>
      <c r="I57" s="41">
        <f>SUM(I55:I56)</f>
        <v>4006.99</v>
      </c>
      <c r="J57" s="46">
        <f>SUM(J55:J56)</f>
        <v>9105</v>
      </c>
      <c r="K57" s="29">
        <f>SUM(K55:K56)</f>
        <v>9105</v>
      </c>
      <c r="L57" s="38">
        <f>SUM(L55:L56)</f>
        <v>8942.77</v>
      </c>
      <c r="M57" s="40">
        <v>3670</v>
      </c>
      <c r="N57" s="32">
        <f>SUM(N55:N56)</f>
        <v>2434</v>
      </c>
      <c r="O57" s="42">
        <f>SUM(O55:O56)</f>
        <v>3247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</row>
    <row r="58" spans="1:34" ht="15" customHeight="1">
      <c r="A58" s="26"/>
      <c r="B58" s="14"/>
      <c r="C58" s="19"/>
      <c r="D58" s="19"/>
      <c r="E58" s="19"/>
      <c r="F58" s="36"/>
      <c r="G58" s="22"/>
      <c r="H58" s="22"/>
      <c r="I58" s="23"/>
      <c r="J58" s="20"/>
      <c r="K58" s="47"/>
      <c r="L58" s="48"/>
      <c r="M58" s="22"/>
      <c r="N58" s="23"/>
      <c r="O58" s="49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>
      <c r="A59" s="26" t="s">
        <v>70</v>
      </c>
      <c r="B59" s="14" t="s">
        <v>135</v>
      </c>
      <c r="C59" s="19"/>
      <c r="D59" s="19"/>
      <c r="E59" s="19"/>
      <c r="F59" s="20"/>
      <c r="G59" s="22"/>
      <c r="H59" s="22"/>
      <c r="I59" s="23"/>
      <c r="J59" s="20"/>
      <c r="K59" s="19"/>
      <c r="L59" s="27"/>
      <c r="M59" s="22"/>
      <c r="N59" s="23"/>
      <c r="O59" s="2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26"/>
      <c r="B60" s="18" t="s">
        <v>71</v>
      </c>
      <c r="C60" s="19">
        <v>2600</v>
      </c>
      <c r="D60" s="19">
        <v>850</v>
      </c>
      <c r="E60" s="19">
        <v>1650</v>
      </c>
      <c r="F60" s="20">
        <v>1744.32</v>
      </c>
      <c r="G60" s="39">
        <v>1550</v>
      </c>
      <c r="H60" s="22">
        <v>1500</v>
      </c>
      <c r="I60" s="23">
        <v>1756.44</v>
      </c>
      <c r="J60" s="20">
        <f>370+754+100</f>
        <v>1224</v>
      </c>
      <c r="K60" s="19">
        <f>370+754+100</f>
        <v>1224</v>
      </c>
      <c r="L60" s="27">
        <v>407.77</v>
      </c>
      <c r="M60" s="22">
        <v>546</v>
      </c>
      <c r="N60" s="23">
        <v>571</v>
      </c>
      <c r="O60" s="25">
        <v>571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>
      <c r="A61" s="26"/>
      <c r="B61" s="18" t="s">
        <v>72</v>
      </c>
      <c r="C61" s="19">
        <v>3300</v>
      </c>
      <c r="D61" s="19">
        <v>500</v>
      </c>
      <c r="E61" s="19">
        <v>525</v>
      </c>
      <c r="F61" s="20">
        <v>292.24</v>
      </c>
      <c r="G61" s="39">
        <v>470</v>
      </c>
      <c r="H61" s="22">
        <v>400</v>
      </c>
      <c r="I61" s="23">
        <v>141.75</v>
      </c>
      <c r="J61" s="50">
        <v>120</v>
      </c>
      <c r="K61" s="51">
        <v>120</v>
      </c>
      <c r="L61" s="27">
        <v>120</v>
      </c>
      <c r="M61" s="22">
        <v>254</v>
      </c>
      <c r="N61" s="23">
        <v>728.12</v>
      </c>
      <c r="O61" s="25">
        <v>500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26"/>
      <c r="B62" s="18" t="s">
        <v>73</v>
      </c>
      <c r="C62" s="19">
        <v>300</v>
      </c>
      <c r="D62" s="19">
        <v>100</v>
      </c>
      <c r="E62" s="19">
        <v>100</v>
      </c>
      <c r="F62" s="20">
        <f>98.77+90.77</f>
        <v>189.54</v>
      </c>
      <c r="G62" s="39">
        <v>108</v>
      </c>
      <c r="H62" s="22">
        <v>193.34</v>
      </c>
      <c r="I62" s="23">
        <v>138.5</v>
      </c>
      <c r="J62" s="20"/>
      <c r="K62" s="19"/>
      <c r="L62" s="27">
        <v>95.25</v>
      </c>
      <c r="M62" s="22">
        <v>100</v>
      </c>
      <c r="N62" s="23">
        <v>100</v>
      </c>
      <c r="O62" s="25">
        <v>100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5" customFormat="1" ht="15" customHeight="1">
      <c r="A63" s="26"/>
      <c r="B63" s="28" t="s">
        <v>74</v>
      </c>
      <c r="C63" s="29">
        <f aca="true" t="shared" si="2" ref="C63:K63">SUM(C60:C62)</f>
        <v>6200</v>
      </c>
      <c r="D63" s="29">
        <f t="shared" si="2"/>
        <v>1450</v>
      </c>
      <c r="E63" s="29">
        <f t="shared" si="2"/>
        <v>2275</v>
      </c>
      <c r="F63" s="30">
        <f>SUM(F60:F62)</f>
        <v>2226.1</v>
      </c>
      <c r="G63" s="31">
        <f t="shared" si="2"/>
        <v>2128</v>
      </c>
      <c r="H63" s="31">
        <f t="shared" si="2"/>
        <v>2093.34</v>
      </c>
      <c r="I63" s="32">
        <f>SUM(I60:I62)</f>
        <v>2036.69</v>
      </c>
      <c r="J63" s="30">
        <f t="shared" si="2"/>
        <v>1344</v>
      </c>
      <c r="K63" s="29">
        <f t="shared" si="2"/>
        <v>1344</v>
      </c>
      <c r="L63" s="38">
        <f>SUM(L60:L62)</f>
        <v>623.02</v>
      </c>
      <c r="M63" s="31">
        <v>900</v>
      </c>
      <c r="N63" s="32">
        <f>SUM(N60:N62)</f>
        <v>1399.12</v>
      </c>
      <c r="O63" s="42">
        <f>SUM(O60:O62)</f>
        <v>1171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34" ht="15" customHeight="1">
      <c r="A64" s="26"/>
      <c r="B64" s="14"/>
      <c r="C64" s="19"/>
      <c r="D64" s="19"/>
      <c r="E64" s="19"/>
      <c r="F64" s="36"/>
      <c r="G64" s="22"/>
      <c r="H64" s="22"/>
      <c r="I64" s="23"/>
      <c r="J64" s="20"/>
      <c r="K64" s="37"/>
      <c r="L64" s="27"/>
      <c r="M64" s="22"/>
      <c r="N64" s="23"/>
      <c r="O64" s="2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>
      <c r="A65" s="26" t="s">
        <v>75</v>
      </c>
      <c r="B65" s="14" t="s">
        <v>136</v>
      </c>
      <c r="C65" s="19"/>
      <c r="D65" s="19"/>
      <c r="E65" s="19"/>
      <c r="F65" s="20"/>
      <c r="G65" s="22"/>
      <c r="H65" s="22"/>
      <c r="I65" s="23"/>
      <c r="J65" s="20"/>
      <c r="K65" s="19"/>
      <c r="L65" s="27"/>
      <c r="M65" s="22"/>
      <c r="N65" s="23"/>
      <c r="O65" s="25"/>
      <c r="P65" s="2"/>
      <c r="Q65" s="2"/>
      <c r="R65" s="2" t="s">
        <v>76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>
      <c r="A66" s="26"/>
      <c r="B66" s="18" t="s">
        <v>77</v>
      </c>
      <c r="C66" s="19">
        <v>0</v>
      </c>
      <c r="D66" s="19">
        <v>0</v>
      </c>
      <c r="E66" s="19">
        <v>0</v>
      </c>
      <c r="F66" s="20">
        <v>0</v>
      </c>
      <c r="G66" s="22">
        <v>0</v>
      </c>
      <c r="H66" s="22">
        <v>0</v>
      </c>
      <c r="I66" s="23">
        <v>0</v>
      </c>
      <c r="J66" s="20"/>
      <c r="K66" s="19"/>
      <c r="L66" s="27"/>
      <c r="M66" s="22">
        <v>0</v>
      </c>
      <c r="N66" s="23">
        <v>0</v>
      </c>
      <c r="O66" s="25">
        <v>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>
      <c r="A67" s="26"/>
      <c r="B67" s="18" t="s">
        <v>78</v>
      </c>
      <c r="C67" s="19">
        <v>0</v>
      </c>
      <c r="D67" s="19">
        <v>0</v>
      </c>
      <c r="E67" s="19"/>
      <c r="F67" s="20">
        <v>0</v>
      </c>
      <c r="G67" s="39">
        <v>0</v>
      </c>
      <c r="H67" s="22">
        <v>4390</v>
      </c>
      <c r="I67" s="23">
        <v>0</v>
      </c>
      <c r="J67" s="20">
        <v>4124</v>
      </c>
      <c r="K67" s="19"/>
      <c r="L67" s="27">
        <v>0</v>
      </c>
      <c r="M67" s="22">
        <v>0</v>
      </c>
      <c r="N67" s="23">
        <v>0</v>
      </c>
      <c r="O67" s="25">
        <v>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26"/>
      <c r="B68" s="18" t="s">
        <v>79</v>
      </c>
      <c r="C68" s="19">
        <v>25000</v>
      </c>
      <c r="D68" s="19">
        <v>4710</v>
      </c>
      <c r="E68" s="19">
        <v>4518</v>
      </c>
      <c r="F68" s="20">
        <v>3414.21</v>
      </c>
      <c r="G68" s="39">
        <v>4400</v>
      </c>
      <c r="H68" s="22">
        <v>0</v>
      </c>
      <c r="I68" s="23">
        <v>3319.25</v>
      </c>
      <c r="J68" s="20"/>
      <c r="K68" s="19">
        <v>4124</v>
      </c>
      <c r="L68" s="27">
        <v>4710.41</v>
      </c>
      <c r="M68" s="22">
        <v>4374</v>
      </c>
      <c r="N68" s="23">
        <v>3907</v>
      </c>
      <c r="O68" s="25">
        <v>5948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26"/>
      <c r="B69" s="18" t="s">
        <v>80</v>
      </c>
      <c r="C69" s="19">
        <v>1500</v>
      </c>
      <c r="D69" s="19">
        <v>300</v>
      </c>
      <c r="E69" s="19">
        <v>300</v>
      </c>
      <c r="F69" s="20">
        <v>240.33</v>
      </c>
      <c r="G69" s="39">
        <v>220</v>
      </c>
      <c r="H69" s="22">
        <v>200</v>
      </c>
      <c r="I69" s="23">
        <v>201.07</v>
      </c>
      <c r="J69" s="20">
        <v>200</v>
      </c>
      <c r="K69" s="19">
        <v>200</v>
      </c>
      <c r="L69" s="27">
        <v>199.88</v>
      </c>
      <c r="M69" s="22">
        <v>230</v>
      </c>
      <c r="N69" s="23">
        <v>230</v>
      </c>
      <c r="O69" s="25">
        <v>280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26"/>
      <c r="B70" s="18" t="s">
        <v>81</v>
      </c>
      <c r="C70" s="19">
        <v>0</v>
      </c>
      <c r="D70" s="19">
        <v>0</v>
      </c>
      <c r="E70" s="19">
        <v>0</v>
      </c>
      <c r="F70" s="20">
        <v>0</v>
      </c>
      <c r="G70" s="39">
        <v>0</v>
      </c>
      <c r="H70" s="22">
        <v>0</v>
      </c>
      <c r="I70" s="23">
        <v>0</v>
      </c>
      <c r="J70" s="20"/>
      <c r="K70" s="19"/>
      <c r="L70" s="27"/>
      <c r="M70" s="22">
        <v>0</v>
      </c>
      <c r="N70" s="23">
        <v>0</v>
      </c>
      <c r="O70" s="25">
        <v>0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26"/>
      <c r="B71" s="18" t="s">
        <v>82</v>
      </c>
      <c r="C71" s="19">
        <v>0</v>
      </c>
      <c r="D71" s="19">
        <v>0</v>
      </c>
      <c r="E71" s="19">
        <v>0</v>
      </c>
      <c r="F71" s="20">
        <v>0</v>
      </c>
      <c r="G71" s="39">
        <v>0</v>
      </c>
      <c r="H71" s="22">
        <v>0</v>
      </c>
      <c r="I71" s="23">
        <v>0</v>
      </c>
      <c r="J71" s="20"/>
      <c r="K71" s="19"/>
      <c r="L71" s="27"/>
      <c r="M71" s="22">
        <v>0</v>
      </c>
      <c r="N71" s="23">
        <v>0</v>
      </c>
      <c r="O71" s="25">
        <v>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35" customFormat="1" ht="15" customHeight="1">
      <c r="A72" s="26"/>
      <c r="B72" s="28" t="s">
        <v>83</v>
      </c>
      <c r="C72" s="29">
        <f>SUM(C66:C71)</f>
        <v>26500</v>
      </c>
      <c r="D72" s="29">
        <f>SUM(D66:D71)</f>
        <v>5010</v>
      </c>
      <c r="E72" s="29">
        <f>SUM(E66:E71)</f>
        <v>4818</v>
      </c>
      <c r="F72" s="30">
        <f>SUM(F66:F71)</f>
        <v>3654.54</v>
      </c>
      <c r="G72" s="31">
        <v>4620</v>
      </c>
      <c r="H72" s="31">
        <f>SUM(H66:H71)</f>
        <v>4590</v>
      </c>
      <c r="I72" s="32">
        <f>SUM(I66:I71)</f>
        <v>3520.32</v>
      </c>
      <c r="J72" s="30">
        <f>SUM(J66:J71)</f>
        <v>4324</v>
      </c>
      <c r="K72" s="29">
        <f>SUM(K66:K71)</f>
        <v>4324</v>
      </c>
      <c r="L72" s="32">
        <f>SUM(L66:L71)</f>
        <v>4910.29</v>
      </c>
      <c r="M72" s="31">
        <v>4604</v>
      </c>
      <c r="N72" s="32">
        <f>SUM(N66:N71)</f>
        <v>4137</v>
      </c>
      <c r="O72" s="42">
        <f>SUM(O66:O71)</f>
        <v>6228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4" ht="15" customHeight="1">
      <c r="A73" s="26"/>
      <c r="B73" s="14"/>
      <c r="C73" s="29"/>
      <c r="D73" s="29"/>
      <c r="E73" s="29"/>
      <c r="F73" s="30"/>
      <c r="G73" s="31"/>
      <c r="H73" s="31"/>
      <c r="I73" s="32"/>
      <c r="J73" s="30"/>
      <c r="K73" s="43"/>
      <c r="L73" s="38"/>
      <c r="M73" s="31"/>
      <c r="N73" s="32"/>
      <c r="O73" s="4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" customHeight="1">
      <c r="A74" s="26" t="s">
        <v>84</v>
      </c>
      <c r="B74" s="14" t="s">
        <v>137</v>
      </c>
      <c r="C74" s="29">
        <v>0</v>
      </c>
      <c r="D74" s="29">
        <v>0</v>
      </c>
      <c r="E74" s="29">
        <v>0</v>
      </c>
      <c r="F74" s="30">
        <v>0</v>
      </c>
      <c r="G74" s="29">
        <v>0</v>
      </c>
      <c r="H74" s="29">
        <v>0</v>
      </c>
      <c r="I74" s="30">
        <v>50.27</v>
      </c>
      <c r="J74" s="29">
        <v>0</v>
      </c>
      <c r="K74" s="29">
        <v>55</v>
      </c>
      <c r="L74" s="38">
        <v>175</v>
      </c>
      <c r="M74" s="31">
        <v>150</v>
      </c>
      <c r="N74" s="32">
        <v>1279.2</v>
      </c>
      <c r="O74" s="42">
        <v>1155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26"/>
      <c r="B75" s="14"/>
      <c r="C75" s="19"/>
      <c r="D75" s="19"/>
      <c r="E75" s="19"/>
      <c r="F75" s="36"/>
      <c r="G75" s="22"/>
      <c r="H75" s="22"/>
      <c r="I75" s="23"/>
      <c r="J75" s="20"/>
      <c r="K75" s="19"/>
      <c r="L75" s="27"/>
      <c r="M75" s="22"/>
      <c r="N75" s="23"/>
      <c r="O75" s="2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>
      <c r="A76" s="52" t="s">
        <v>85</v>
      </c>
      <c r="B76" s="14" t="s">
        <v>138</v>
      </c>
      <c r="C76" s="19"/>
      <c r="D76" s="19"/>
      <c r="E76" s="19"/>
      <c r="F76" s="20"/>
      <c r="G76" s="22"/>
      <c r="H76" s="22"/>
      <c r="I76" s="23"/>
      <c r="J76" s="20"/>
      <c r="K76" s="19"/>
      <c r="L76" s="48"/>
      <c r="M76" s="22"/>
      <c r="N76" s="23"/>
      <c r="O76" s="4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26"/>
      <c r="B77" s="18" t="s">
        <v>86</v>
      </c>
      <c r="C77" s="19">
        <v>600</v>
      </c>
      <c r="D77" s="19">
        <v>75</v>
      </c>
      <c r="E77" s="19">
        <v>75</v>
      </c>
      <c r="F77" s="20">
        <v>70.06</v>
      </c>
      <c r="G77" s="39">
        <v>175</v>
      </c>
      <c r="H77" s="22">
        <v>75</v>
      </c>
      <c r="I77" s="23">
        <v>74.79</v>
      </c>
      <c r="J77" s="20">
        <v>75</v>
      </c>
      <c r="K77" s="19">
        <v>75</v>
      </c>
      <c r="L77" s="27">
        <v>67.34</v>
      </c>
      <c r="M77" s="22">
        <v>120</v>
      </c>
      <c r="N77" s="23">
        <v>75</v>
      </c>
      <c r="O77" s="25">
        <v>75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>
      <c r="A78" s="26"/>
      <c r="B78" s="18" t="s">
        <v>87</v>
      </c>
      <c r="C78" s="19">
        <v>500</v>
      </c>
      <c r="D78" s="19">
        <v>30</v>
      </c>
      <c r="E78" s="19">
        <v>30</v>
      </c>
      <c r="F78" s="20">
        <v>29.05</v>
      </c>
      <c r="G78" s="39">
        <v>35</v>
      </c>
      <c r="H78" s="22">
        <v>35</v>
      </c>
      <c r="I78" s="23">
        <v>29.3</v>
      </c>
      <c r="J78" s="20">
        <v>30</v>
      </c>
      <c r="K78" s="19">
        <v>30</v>
      </c>
      <c r="L78" s="27">
        <v>28.43</v>
      </c>
      <c r="M78" s="22">
        <v>30</v>
      </c>
      <c r="N78" s="23">
        <v>35</v>
      </c>
      <c r="O78" s="25">
        <v>35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35" customFormat="1" ht="15" customHeight="1">
      <c r="A79" s="26"/>
      <c r="B79" s="28" t="s">
        <v>88</v>
      </c>
      <c r="C79" s="29">
        <f>SUM(C77:C78)</f>
        <v>1100</v>
      </c>
      <c r="D79" s="29">
        <f>SUM(D77:D78)</f>
        <v>105</v>
      </c>
      <c r="E79" s="29">
        <f>SUM(E77:E78)</f>
        <v>105</v>
      </c>
      <c r="F79" s="30">
        <f>SUM(F77:F78)</f>
        <v>99.11</v>
      </c>
      <c r="G79" s="31">
        <v>210</v>
      </c>
      <c r="H79" s="31">
        <v>110</v>
      </c>
      <c r="I79" s="32">
        <f>SUM(I77:I78)</f>
        <v>104.09</v>
      </c>
      <c r="J79" s="46">
        <f>SUM(J77:J78)</f>
        <v>105</v>
      </c>
      <c r="K79" s="29">
        <f>SUM(K77:K78)</f>
        <v>105</v>
      </c>
      <c r="L79" s="38">
        <f>SUM(L77:L78)</f>
        <v>95.77000000000001</v>
      </c>
      <c r="M79" s="31">
        <v>150</v>
      </c>
      <c r="N79" s="32">
        <f>SUM(N77:N78)</f>
        <v>110</v>
      </c>
      <c r="O79" s="42">
        <f>SUM(O77:O78)</f>
        <v>110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ht="15" customHeight="1">
      <c r="A80" s="26"/>
      <c r="B80" s="14"/>
      <c r="C80" s="19"/>
      <c r="D80" s="19"/>
      <c r="E80" s="19"/>
      <c r="F80" s="36"/>
      <c r="G80" s="22"/>
      <c r="H80" s="22"/>
      <c r="I80" s="23"/>
      <c r="J80" s="20"/>
      <c r="K80" s="37"/>
      <c r="L80" s="48"/>
      <c r="M80" s="22"/>
      <c r="N80" s="23"/>
      <c r="O80" s="4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 customHeight="1">
      <c r="A81" s="26" t="s">
        <v>89</v>
      </c>
      <c r="B81" s="14" t="s">
        <v>139</v>
      </c>
      <c r="C81" s="19"/>
      <c r="D81" s="19"/>
      <c r="E81" s="19"/>
      <c r="F81" s="20"/>
      <c r="G81" s="22"/>
      <c r="H81" s="22"/>
      <c r="I81" s="23"/>
      <c r="J81" s="20"/>
      <c r="K81" s="19"/>
      <c r="L81" s="27"/>
      <c r="M81" s="22"/>
      <c r="N81" s="23"/>
      <c r="O81" s="25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>
      <c r="A82" s="26"/>
      <c r="B82" s="18" t="s">
        <v>90</v>
      </c>
      <c r="C82" s="19">
        <v>500</v>
      </c>
      <c r="D82" s="19">
        <v>189</v>
      </c>
      <c r="E82" s="19">
        <v>189</v>
      </c>
      <c r="F82" s="20">
        <v>155.24</v>
      </c>
      <c r="G82" s="39">
        <v>1725</v>
      </c>
      <c r="H82" s="22">
        <v>1665</v>
      </c>
      <c r="I82" s="23">
        <v>162.17</v>
      </c>
      <c r="J82" s="20">
        <v>406</v>
      </c>
      <c r="K82" s="19">
        <v>406</v>
      </c>
      <c r="L82" s="27">
        <v>181.35</v>
      </c>
      <c r="M82" s="22">
        <v>5719.5</v>
      </c>
      <c r="N82" s="23">
        <f>1340+3416</f>
        <v>4756</v>
      </c>
      <c r="O82" s="25">
        <f>1286.32+2000</f>
        <v>3286.3199999999997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>
      <c r="A83" s="26"/>
      <c r="B83" s="18" t="s">
        <v>91</v>
      </c>
      <c r="C83" s="19">
        <v>2500</v>
      </c>
      <c r="D83" s="19">
        <v>633</v>
      </c>
      <c r="E83" s="19">
        <v>783</v>
      </c>
      <c r="F83" s="20">
        <v>781.1</v>
      </c>
      <c r="G83" s="39">
        <v>800</v>
      </c>
      <c r="H83" s="22">
        <v>775</v>
      </c>
      <c r="I83" s="23">
        <v>767.22</v>
      </c>
      <c r="J83" s="20">
        <v>1282</v>
      </c>
      <c r="K83" s="19">
        <v>1282</v>
      </c>
      <c r="L83" s="27">
        <v>778.65</v>
      </c>
      <c r="M83" s="22">
        <v>800</v>
      </c>
      <c r="N83" s="23">
        <v>850</v>
      </c>
      <c r="O83" s="25">
        <v>1460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>
      <c r="A84" s="26"/>
      <c r="B84" s="18" t="s">
        <v>92</v>
      </c>
      <c r="C84" s="19">
        <v>500</v>
      </c>
      <c r="D84" s="19">
        <v>100</v>
      </c>
      <c r="E84" s="19">
        <v>100</v>
      </c>
      <c r="F84" s="20">
        <v>98.48</v>
      </c>
      <c r="G84" s="39">
        <v>80</v>
      </c>
      <c r="H84" s="22">
        <v>70</v>
      </c>
      <c r="I84" s="23">
        <v>72.33</v>
      </c>
      <c r="J84" s="20">
        <v>75</v>
      </c>
      <c r="K84" s="19">
        <v>75</v>
      </c>
      <c r="L84" s="27">
        <v>70.33</v>
      </c>
      <c r="M84" s="22">
        <v>95</v>
      </c>
      <c r="N84" s="23">
        <v>195</v>
      </c>
      <c r="O84" s="25">
        <v>195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>
      <c r="A85" s="26"/>
      <c r="B85" s="18" t="s">
        <v>93</v>
      </c>
      <c r="C85" s="19">
        <v>500</v>
      </c>
      <c r="D85" s="19">
        <v>76</v>
      </c>
      <c r="E85" s="19">
        <v>91</v>
      </c>
      <c r="F85" s="20">
        <v>87.67</v>
      </c>
      <c r="G85" s="39">
        <v>110</v>
      </c>
      <c r="H85" s="22">
        <v>110</v>
      </c>
      <c r="I85" s="23">
        <v>106.44</v>
      </c>
      <c r="J85" s="20">
        <v>250</v>
      </c>
      <c r="K85" s="19">
        <v>250</v>
      </c>
      <c r="L85" s="27">
        <v>249.79</v>
      </c>
      <c r="M85" s="22">
        <v>250</v>
      </c>
      <c r="N85" s="23">
        <v>250</v>
      </c>
      <c r="O85" s="25">
        <v>261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>
      <c r="A86" s="26"/>
      <c r="B86" s="18" t="s">
        <v>140</v>
      </c>
      <c r="C86" s="19"/>
      <c r="D86" s="19"/>
      <c r="E86" s="19"/>
      <c r="F86" s="20"/>
      <c r="G86" s="39"/>
      <c r="H86" s="22"/>
      <c r="I86" s="23"/>
      <c r="J86" s="20"/>
      <c r="K86" s="19"/>
      <c r="L86" s="27"/>
      <c r="M86" s="22"/>
      <c r="N86" s="23"/>
      <c r="O86" s="25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>
      <c r="A87" s="26"/>
      <c r="B87" s="18" t="s">
        <v>94</v>
      </c>
      <c r="C87" s="19">
        <v>40</v>
      </c>
      <c r="D87" s="19">
        <v>0</v>
      </c>
      <c r="E87" s="19">
        <v>0</v>
      </c>
      <c r="F87" s="20">
        <v>0</v>
      </c>
      <c r="G87" s="39">
        <v>0</v>
      </c>
      <c r="H87" s="22">
        <v>0</v>
      </c>
      <c r="I87" s="23">
        <v>0</v>
      </c>
      <c r="J87" s="20"/>
      <c r="K87" s="19"/>
      <c r="L87" s="27"/>
      <c r="M87" s="22">
        <v>0</v>
      </c>
      <c r="N87" s="23">
        <v>0</v>
      </c>
      <c r="O87" s="25">
        <v>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>
      <c r="A88" s="26"/>
      <c r="B88" s="53" t="s">
        <v>95</v>
      </c>
      <c r="C88" s="19">
        <v>0</v>
      </c>
      <c r="D88" s="19">
        <v>8</v>
      </c>
      <c r="E88" s="19">
        <v>8</v>
      </c>
      <c r="F88" s="20">
        <v>7.97</v>
      </c>
      <c r="G88" s="39">
        <v>10</v>
      </c>
      <c r="H88" s="22">
        <v>10</v>
      </c>
      <c r="I88" s="23">
        <v>8.95</v>
      </c>
      <c r="J88" s="20">
        <v>10</v>
      </c>
      <c r="K88" s="19">
        <v>10</v>
      </c>
      <c r="L88" s="27">
        <v>9.96</v>
      </c>
      <c r="M88" s="22">
        <v>10</v>
      </c>
      <c r="N88" s="23">
        <v>10</v>
      </c>
      <c r="O88" s="25">
        <v>10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>
      <c r="A89" s="26"/>
      <c r="B89" s="18" t="s">
        <v>96</v>
      </c>
      <c r="C89" s="19">
        <v>0</v>
      </c>
      <c r="D89" s="19">
        <v>0</v>
      </c>
      <c r="E89" s="19">
        <v>0</v>
      </c>
      <c r="F89" s="20">
        <v>0</v>
      </c>
      <c r="G89" s="39">
        <v>0</v>
      </c>
      <c r="H89" s="22">
        <v>0</v>
      </c>
      <c r="I89" s="23">
        <v>0</v>
      </c>
      <c r="J89" s="20"/>
      <c r="K89" s="19"/>
      <c r="L89" s="27"/>
      <c r="M89" s="22">
        <v>0</v>
      </c>
      <c r="N89" s="23">
        <v>0</v>
      </c>
      <c r="O89" s="25">
        <v>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5" customFormat="1" ht="15" customHeight="1">
      <c r="A90" s="26"/>
      <c r="B90" s="14" t="s">
        <v>97</v>
      </c>
      <c r="C90" s="29">
        <f aca="true" t="shared" si="3" ref="C90:M90">SUM(C82:C89)</f>
        <v>4040</v>
      </c>
      <c r="D90" s="29">
        <f t="shared" si="3"/>
        <v>1006</v>
      </c>
      <c r="E90" s="29">
        <f t="shared" si="3"/>
        <v>1171</v>
      </c>
      <c r="F90" s="30">
        <f>SUM(F82:F89)</f>
        <v>1130.46</v>
      </c>
      <c r="G90" s="31">
        <f t="shared" si="3"/>
        <v>2725</v>
      </c>
      <c r="H90" s="31">
        <f t="shared" si="3"/>
        <v>2630</v>
      </c>
      <c r="I90" s="32">
        <f>SUM(I82:I89)</f>
        <v>1117.1100000000001</v>
      </c>
      <c r="J90" s="30">
        <f t="shared" si="3"/>
        <v>2023</v>
      </c>
      <c r="K90" s="29">
        <f t="shared" si="3"/>
        <v>2023</v>
      </c>
      <c r="L90" s="32">
        <f>SUM(L82:L89)</f>
        <v>1290.08</v>
      </c>
      <c r="M90" s="31">
        <f t="shared" si="3"/>
        <v>6874.5</v>
      </c>
      <c r="N90" s="32">
        <f>SUM(N82:N89)</f>
        <v>6061</v>
      </c>
      <c r="O90" s="42">
        <f>SUM(O82:O89)</f>
        <v>5212.32</v>
      </c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1:34" ht="15" customHeight="1">
      <c r="A91" s="26"/>
      <c r="B91" s="28"/>
      <c r="C91" s="19"/>
      <c r="D91" s="19"/>
      <c r="E91" s="19"/>
      <c r="F91" s="36"/>
      <c r="G91" s="22"/>
      <c r="H91" s="22"/>
      <c r="I91" s="23"/>
      <c r="J91" s="20"/>
      <c r="K91" s="37"/>
      <c r="L91" s="27"/>
      <c r="M91" s="22"/>
      <c r="N91" s="23"/>
      <c r="O91" s="25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 customHeight="1">
      <c r="A92" s="26" t="s">
        <v>98</v>
      </c>
      <c r="B92" s="14" t="s">
        <v>141</v>
      </c>
      <c r="C92" s="19"/>
      <c r="D92" s="19"/>
      <c r="E92" s="19"/>
      <c r="F92" s="20"/>
      <c r="G92" s="22"/>
      <c r="H92" s="22"/>
      <c r="I92" s="23"/>
      <c r="J92" s="20"/>
      <c r="K92" s="19"/>
      <c r="L92" s="27"/>
      <c r="M92" s="22"/>
      <c r="N92" s="23"/>
      <c r="O92" s="25"/>
      <c r="P92" s="2"/>
      <c r="Q92" s="2"/>
      <c r="R92" s="2" t="s">
        <v>76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>
      <c r="A93" s="26"/>
      <c r="B93" s="18" t="s">
        <v>99</v>
      </c>
      <c r="C93" s="19">
        <v>25000</v>
      </c>
      <c r="D93" s="19">
        <v>5110</v>
      </c>
      <c r="E93" s="19">
        <v>5136</v>
      </c>
      <c r="F93" s="20">
        <v>4956.23</v>
      </c>
      <c r="G93" s="39">
        <v>5036</v>
      </c>
      <c r="H93" s="22">
        <v>5036</v>
      </c>
      <c r="I93" s="23">
        <v>5064.34</v>
      </c>
      <c r="J93" s="20">
        <v>5562</v>
      </c>
      <c r="K93" s="19">
        <v>5674</v>
      </c>
      <c r="L93" s="27">
        <v>6008.41</v>
      </c>
      <c r="M93" s="22">
        <v>5510</v>
      </c>
      <c r="N93" s="23">
        <v>6115.68</v>
      </c>
      <c r="O93" s="25">
        <v>6115.68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>
      <c r="A94" s="26"/>
      <c r="B94" s="18" t="s">
        <v>100</v>
      </c>
      <c r="C94" s="19">
        <v>5000</v>
      </c>
      <c r="D94" s="19">
        <v>1042</v>
      </c>
      <c r="E94" s="19">
        <v>1042</v>
      </c>
      <c r="F94" s="20">
        <v>374.97</v>
      </c>
      <c r="G94" s="39">
        <v>1842</v>
      </c>
      <c r="H94" s="22">
        <v>1842</v>
      </c>
      <c r="I94" s="23">
        <v>1424.96</v>
      </c>
      <c r="J94" s="20">
        <v>2380</v>
      </c>
      <c r="K94" s="19">
        <v>2380</v>
      </c>
      <c r="L94" s="27">
        <v>986.66</v>
      </c>
      <c r="M94" s="22">
        <v>3006.5</v>
      </c>
      <c r="N94" s="23">
        <v>3006.5</v>
      </c>
      <c r="O94" s="25">
        <v>3260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>
      <c r="A95" s="26"/>
      <c r="B95" s="18" t="s">
        <v>101</v>
      </c>
      <c r="C95" s="19">
        <v>1500</v>
      </c>
      <c r="D95" s="19">
        <v>460</v>
      </c>
      <c r="E95" s="19">
        <v>474</v>
      </c>
      <c r="F95" s="20">
        <v>466.49</v>
      </c>
      <c r="G95" s="39">
        <v>500</v>
      </c>
      <c r="H95" s="22">
        <v>500</v>
      </c>
      <c r="I95" s="23">
        <v>466.41</v>
      </c>
      <c r="J95" s="20">
        <v>730</v>
      </c>
      <c r="K95" s="19">
        <v>730</v>
      </c>
      <c r="L95" s="27">
        <v>786.36</v>
      </c>
      <c r="M95" s="22">
        <v>830</v>
      </c>
      <c r="N95" s="23">
        <v>860</v>
      </c>
      <c r="O95" s="25">
        <v>525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>
      <c r="A96" s="26"/>
      <c r="B96" s="18" t="s">
        <v>102</v>
      </c>
      <c r="C96" s="19">
        <v>1500</v>
      </c>
      <c r="D96" s="19">
        <v>345</v>
      </c>
      <c r="E96" s="19">
        <v>425</v>
      </c>
      <c r="F96" s="20">
        <v>410.91</v>
      </c>
      <c r="G96" s="39">
        <v>425</v>
      </c>
      <c r="H96" s="22">
        <v>425</v>
      </c>
      <c r="I96" s="23">
        <v>414.95</v>
      </c>
      <c r="J96" s="20">
        <v>540</v>
      </c>
      <c r="K96" s="19">
        <v>540</v>
      </c>
      <c r="L96" s="27">
        <v>573.26</v>
      </c>
      <c r="M96" s="22">
        <v>500</v>
      </c>
      <c r="N96" s="23">
        <v>528</v>
      </c>
      <c r="O96" s="25">
        <v>428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35" customFormat="1" ht="15" customHeight="1">
      <c r="A97" s="26"/>
      <c r="B97" s="28" t="s">
        <v>103</v>
      </c>
      <c r="C97" s="29">
        <f aca="true" t="shared" si="4" ref="C97:J97">SUM(C93:C96)</f>
        <v>33000</v>
      </c>
      <c r="D97" s="29">
        <f t="shared" si="4"/>
        <v>6957</v>
      </c>
      <c r="E97" s="29">
        <f t="shared" si="4"/>
        <v>7077</v>
      </c>
      <c r="F97" s="30">
        <f>SUM(F93+F94+F95+F96)</f>
        <v>6208.599999999999</v>
      </c>
      <c r="G97" s="31">
        <f t="shared" si="4"/>
        <v>7803</v>
      </c>
      <c r="H97" s="31">
        <f t="shared" si="4"/>
        <v>7803</v>
      </c>
      <c r="I97" s="32">
        <f>SUM(I93:I96)</f>
        <v>7370.66</v>
      </c>
      <c r="J97" s="30">
        <f t="shared" si="4"/>
        <v>9212</v>
      </c>
      <c r="K97" s="29">
        <f>K93+K94+K95+K96</f>
        <v>9324</v>
      </c>
      <c r="L97" s="38">
        <f>SUM(L93:L96)</f>
        <v>8354.689999999999</v>
      </c>
      <c r="M97" s="31">
        <f>SUM(M93:M96)</f>
        <v>9846.5</v>
      </c>
      <c r="N97" s="32">
        <f>SUM(N93:N96)</f>
        <v>10510.18</v>
      </c>
      <c r="O97" s="42">
        <f>SUM(O93:O96)</f>
        <v>10328.68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</row>
    <row r="98" spans="1:34" ht="15" customHeight="1">
      <c r="A98" s="26"/>
      <c r="B98" s="18" t="s">
        <v>104</v>
      </c>
      <c r="C98" s="19">
        <v>8000</v>
      </c>
      <c r="D98" s="19">
        <v>1600</v>
      </c>
      <c r="E98" s="19">
        <v>1611</v>
      </c>
      <c r="F98" s="20">
        <v>1408.04</v>
      </c>
      <c r="G98" s="39">
        <v>1606</v>
      </c>
      <c r="H98" s="22">
        <v>1626</v>
      </c>
      <c r="I98" s="23">
        <v>1454.87</v>
      </c>
      <c r="J98" s="20">
        <v>2210</v>
      </c>
      <c r="K98" s="19">
        <v>2210</v>
      </c>
      <c r="L98" s="27">
        <v>2200.56</v>
      </c>
      <c r="M98" s="22">
        <v>1840</v>
      </c>
      <c r="N98" s="23">
        <v>1990</v>
      </c>
      <c r="O98" s="25">
        <v>1690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" customHeight="1">
      <c r="A99" s="26"/>
      <c r="B99" s="18" t="s">
        <v>105</v>
      </c>
      <c r="C99" s="19">
        <v>7525</v>
      </c>
      <c r="D99" s="19">
        <v>2204</v>
      </c>
      <c r="E99" s="19">
        <v>2231</v>
      </c>
      <c r="F99" s="20">
        <v>2158</v>
      </c>
      <c r="G99" s="39">
        <v>2155</v>
      </c>
      <c r="H99" s="22">
        <v>2155</v>
      </c>
      <c r="I99" s="23">
        <v>2260.65</v>
      </c>
      <c r="J99" s="20">
        <f>1791.5+875+8</f>
        <v>2674.5</v>
      </c>
      <c r="K99" s="19">
        <f>1791.5+875+8</f>
        <v>2674.5</v>
      </c>
      <c r="L99" s="27">
        <f>2769.57+801+12.79</f>
        <v>3583.36</v>
      </c>
      <c r="M99" s="22">
        <v>2339.5</v>
      </c>
      <c r="N99" s="23">
        <f>1376.5+855+8</f>
        <v>2239.5</v>
      </c>
      <c r="O99" s="25">
        <f>1076.5+905+8</f>
        <v>1989.5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" customHeight="1">
      <c r="A100" s="26"/>
      <c r="B100" s="18" t="s">
        <v>106</v>
      </c>
      <c r="C100" s="19">
        <v>6950</v>
      </c>
      <c r="D100" s="19">
        <v>2500</v>
      </c>
      <c r="E100" s="19">
        <v>500</v>
      </c>
      <c r="F100" s="20">
        <v>453.44</v>
      </c>
      <c r="G100" s="39">
        <v>3220</v>
      </c>
      <c r="H100" s="22">
        <v>1070</v>
      </c>
      <c r="I100" s="23">
        <v>3340.21</v>
      </c>
      <c r="J100" s="20">
        <f>530+580+10</f>
        <v>1120</v>
      </c>
      <c r="K100" s="19">
        <f>530+580+10</f>
        <v>1120</v>
      </c>
      <c r="L100" s="27">
        <v>3944.61</v>
      </c>
      <c r="M100" s="22">
        <v>1040</v>
      </c>
      <c r="N100" s="23">
        <f>580+500+10</f>
        <v>1090</v>
      </c>
      <c r="O100" s="25">
        <f>530+500+10</f>
        <v>1040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" customHeight="1">
      <c r="A101" s="26"/>
      <c r="B101" s="18" t="s">
        <v>107</v>
      </c>
      <c r="C101" s="19"/>
      <c r="D101" s="19"/>
      <c r="E101" s="19"/>
      <c r="F101" s="20">
        <v>90</v>
      </c>
      <c r="G101" s="22">
        <v>0</v>
      </c>
      <c r="H101" s="22">
        <v>100</v>
      </c>
      <c r="I101" s="23">
        <v>80</v>
      </c>
      <c r="J101" s="20">
        <v>100</v>
      </c>
      <c r="K101" s="19">
        <v>100</v>
      </c>
      <c r="L101" s="27">
        <v>0</v>
      </c>
      <c r="M101" s="22">
        <v>50</v>
      </c>
      <c r="N101" s="23">
        <v>87</v>
      </c>
      <c r="O101" s="25">
        <v>87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" customHeight="1">
      <c r="A102" s="26"/>
      <c r="B102" s="18" t="s">
        <v>108</v>
      </c>
      <c r="C102" s="19">
        <v>4000</v>
      </c>
      <c r="D102" s="19">
        <v>650</v>
      </c>
      <c r="E102" s="19">
        <v>837</v>
      </c>
      <c r="F102" s="20">
        <v>763.78</v>
      </c>
      <c r="G102" s="39">
        <v>796</v>
      </c>
      <c r="H102" s="22">
        <v>846</v>
      </c>
      <c r="I102" s="23">
        <v>788.43</v>
      </c>
      <c r="J102" s="20"/>
      <c r="K102" s="19"/>
      <c r="L102" s="27">
        <v>1091.95</v>
      </c>
      <c r="M102" s="22">
        <v>1110</v>
      </c>
      <c r="N102" s="23">
        <v>1650</v>
      </c>
      <c r="O102" s="25">
        <v>2540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" customHeight="1">
      <c r="A103" s="26"/>
      <c r="B103" s="54" t="s">
        <v>109</v>
      </c>
      <c r="C103" s="19"/>
      <c r="D103" s="19"/>
      <c r="E103" s="19"/>
      <c r="F103" s="20"/>
      <c r="G103" s="22"/>
      <c r="H103" s="22"/>
      <c r="I103" s="23"/>
      <c r="J103" s="20">
        <v>1100</v>
      </c>
      <c r="K103" s="19">
        <v>1100</v>
      </c>
      <c r="L103" s="27"/>
      <c r="M103" s="22">
        <v>0</v>
      </c>
      <c r="N103" s="23"/>
      <c r="O103" s="25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" customHeight="1">
      <c r="A104" s="26"/>
      <c r="B104" s="18" t="s">
        <v>110</v>
      </c>
      <c r="C104" s="19">
        <v>800</v>
      </c>
      <c r="D104" s="19">
        <v>315</v>
      </c>
      <c r="E104" s="19">
        <v>272</v>
      </c>
      <c r="F104" s="20">
        <v>271.76</v>
      </c>
      <c r="G104" s="39">
        <v>220</v>
      </c>
      <c r="H104" s="22">
        <v>245</v>
      </c>
      <c r="I104" s="23">
        <v>245.14</v>
      </c>
      <c r="J104" s="20">
        <v>230</v>
      </c>
      <c r="K104" s="19">
        <v>230</v>
      </c>
      <c r="L104" s="27">
        <v>229.29</v>
      </c>
      <c r="M104" s="22">
        <v>230</v>
      </c>
      <c r="N104" s="23">
        <v>240</v>
      </c>
      <c r="O104" s="25">
        <v>230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" customHeight="1">
      <c r="A105" s="26"/>
      <c r="B105" s="18" t="s">
        <v>111</v>
      </c>
      <c r="C105" s="19">
        <v>1800</v>
      </c>
      <c r="D105" s="19">
        <v>550</v>
      </c>
      <c r="E105" s="19">
        <v>517</v>
      </c>
      <c r="F105" s="20">
        <v>746.66</v>
      </c>
      <c r="G105" s="39">
        <v>550</v>
      </c>
      <c r="H105" s="22">
        <v>450</v>
      </c>
      <c r="I105" s="23">
        <v>447.21</v>
      </c>
      <c r="J105" s="20">
        <v>500</v>
      </c>
      <c r="K105" s="19">
        <v>500</v>
      </c>
      <c r="L105" s="27">
        <v>488.82</v>
      </c>
      <c r="M105" s="22">
        <v>450</v>
      </c>
      <c r="N105" s="23">
        <v>460</v>
      </c>
      <c r="O105" s="25">
        <v>510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" customHeight="1">
      <c r="A106" s="26"/>
      <c r="B106" s="18" t="s">
        <v>112</v>
      </c>
      <c r="C106" s="19">
        <v>250</v>
      </c>
      <c r="D106" s="19">
        <v>35</v>
      </c>
      <c r="E106" s="19">
        <v>35</v>
      </c>
      <c r="F106" s="20">
        <v>30.8</v>
      </c>
      <c r="G106" s="39">
        <f>30+15</f>
        <v>45</v>
      </c>
      <c r="H106" s="22">
        <f>30+15</f>
        <v>45</v>
      </c>
      <c r="I106" s="23">
        <v>43.93</v>
      </c>
      <c r="J106" s="20">
        <v>45</v>
      </c>
      <c r="K106" s="19">
        <v>45</v>
      </c>
      <c r="L106" s="27">
        <v>42.61</v>
      </c>
      <c r="M106" s="22">
        <f>30+30</f>
        <v>60</v>
      </c>
      <c r="N106" s="23">
        <f>39.5+30</f>
        <v>69.5</v>
      </c>
      <c r="O106" s="25">
        <f>39.5+30</f>
        <v>69.5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" customHeight="1">
      <c r="A107" s="26"/>
      <c r="B107" s="18" t="s">
        <v>113</v>
      </c>
      <c r="C107" s="19">
        <v>1400</v>
      </c>
      <c r="D107" s="19">
        <f>120+250</f>
        <v>370</v>
      </c>
      <c r="E107" s="19">
        <f>141+300</f>
        <v>441</v>
      </c>
      <c r="F107" s="20">
        <v>429.65</v>
      </c>
      <c r="G107" s="39">
        <f>140+400</f>
        <v>540</v>
      </c>
      <c r="H107" s="22">
        <f>140+440</f>
        <v>580</v>
      </c>
      <c r="I107" s="23">
        <v>439.74</v>
      </c>
      <c r="J107" s="55">
        <v>819</v>
      </c>
      <c r="K107" s="19">
        <v>819</v>
      </c>
      <c r="L107" s="27">
        <v>635.78</v>
      </c>
      <c r="M107" s="22">
        <f>180+700</f>
        <v>880</v>
      </c>
      <c r="N107" s="23">
        <f>600+195</f>
        <v>795</v>
      </c>
      <c r="O107" s="25">
        <f>630+195</f>
        <v>825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" customHeight="1">
      <c r="A108" s="26"/>
      <c r="B108" s="18" t="s">
        <v>114</v>
      </c>
      <c r="C108" s="19">
        <v>2900</v>
      </c>
      <c r="D108" s="19">
        <v>570</v>
      </c>
      <c r="E108" s="19">
        <v>611</v>
      </c>
      <c r="F108" s="20">
        <v>598.33</v>
      </c>
      <c r="G108" s="39">
        <v>635</v>
      </c>
      <c r="H108" s="22">
        <v>635</v>
      </c>
      <c r="I108" s="23">
        <v>614.38</v>
      </c>
      <c r="J108" s="20">
        <v>680</v>
      </c>
      <c r="K108" s="19">
        <v>680</v>
      </c>
      <c r="L108" s="27">
        <v>625.65</v>
      </c>
      <c r="M108" s="22">
        <v>700</v>
      </c>
      <c r="N108" s="23">
        <v>450</v>
      </c>
      <c r="O108" s="25">
        <v>450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" customHeight="1">
      <c r="A109" s="26"/>
      <c r="B109" s="18" t="s">
        <v>115</v>
      </c>
      <c r="C109" s="19">
        <v>0</v>
      </c>
      <c r="D109" s="19">
        <v>0</v>
      </c>
      <c r="E109" s="19">
        <v>0</v>
      </c>
      <c r="F109" s="20">
        <v>0</v>
      </c>
      <c r="G109" s="39">
        <v>0</v>
      </c>
      <c r="H109" s="22">
        <v>0</v>
      </c>
      <c r="I109" s="23">
        <v>133.03</v>
      </c>
      <c r="J109" s="20"/>
      <c r="K109" s="19"/>
      <c r="L109" s="27">
        <v>167.64</v>
      </c>
      <c r="M109" s="22">
        <v>0</v>
      </c>
      <c r="N109" s="23">
        <v>0</v>
      </c>
      <c r="O109" s="25">
        <v>0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35" customFormat="1" ht="15" customHeight="1">
      <c r="A110" s="26"/>
      <c r="B110" s="28" t="s">
        <v>116</v>
      </c>
      <c r="C110" s="29">
        <f aca="true" t="shared" si="5" ref="C110:H110">SUM(C97:C109)</f>
        <v>66625</v>
      </c>
      <c r="D110" s="29">
        <f t="shared" si="5"/>
        <v>15751</v>
      </c>
      <c r="E110" s="29">
        <f t="shared" si="5"/>
        <v>14132</v>
      </c>
      <c r="F110" s="30">
        <f>SUM(F97:F109)</f>
        <v>13159.06</v>
      </c>
      <c r="G110" s="31">
        <f t="shared" si="5"/>
        <v>17570</v>
      </c>
      <c r="H110" s="31">
        <f t="shared" si="5"/>
        <v>15555</v>
      </c>
      <c r="I110" s="32">
        <f>SUM(I97:I109)</f>
        <v>17218.25</v>
      </c>
      <c r="J110" s="30">
        <f>J97+J98+J99+J100+J101+J103+J104+J105+J106+SUM(J107:J109)</f>
        <v>18690.5</v>
      </c>
      <c r="K110" s="29">
        <f>SUM(K97:K109)</f>
        <v>18802.5</v>
      </c>
      <c r="L110" s="32">
        <f>SUM(L97:L109)</f>
        <v>21364.96</v>
      </c>
      <c r="M110" s="31">
        <f>SUM(M97:M109)</f>
        <v>18546</v>
      </c>
      <c r="N110" s="32">
        <f>SUM(N97:N109)</f>
        <v>19581.18</v>
      </c>
      <c r="O110" s="42">
        <f>SUM(O97:O109)</f>
        <v>19759.68</v>
      </c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</row>
    <row r="111" spans="1:34" ht="15" customHeight="1">
      <c r="A111" s="26"/>
      <c r="B111" s="14"/>
      <c r="C111" s="19"/>
      <c r="D111" s="19"/>
      <c r="E111" s="19"/>
      <c r="F111" s="36"/>
      <c r="G111" s="22"/>
      <c r="H111" s="22"/>
      <c r="I111" s="23"/>
      <c r="J111" s="20"/>
      <c r="K111" s="37"/>
      <c r="L111" s="27"/>
      <c r="M111" s="22"/>
      <c r="N111" s="23"/>
      <c r="O111" s="25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" customHeight="1">
      <c r="A112" s="26" t="s">
        <v>117</v>
      </c>
      <c r="B112" s="14" t="s">
        <v>142</v>
      </c>
      <c r="C112" s="19"/>
      <c r="D112" s="19"/>
      <c r="E112" s="19"/>
      <c r="F112" s="20"/>
      <c r="G112" s="22"/>
      <c r="H112" s="22"/>
      <c r="I112" s="23"/>
      <c r="J112" s="20"/>
      <c r="K112" s="19"/>
      <c r="L112" s="27"/>
      <c r="M112" s="22"/>
      <c r="N112" s="23"/>
      <c r="O112" s="25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" customHeight="1">
      <c r="A113" s="26"/>
      <c r="B113" s="18" t="s">
        <v>118</v>
      </c>
      <c r="C113" s="19">
        <v>0</v>
      </c>
      <c r="D113" s="19">
        <v>0</v>
      </c>
      <c r="E113" s="19">
        <v>0</v>
      </c>
      <c r="F113" s="20">
        <v>0</v>
      </c>
      <c r="G113" s="39">
        <v>0</v>
      </c>
      <c r="H113" s="22">
        <v>0</v>
      </c>
      <c r="I113" s="23">
        <v>50</v>
      </c>
      <c r="J113" s="20"/>
      <c r="K113" s="19"/>
      <c r="L113" s="27">
        <v>79.84</v>
      </c>
      <c r="M113" s="22">
        <v>0</v>
      </c>
      <c r="N113" s="23">
        <v>0</v>
      </c>
      <c r="O113" s="25">
        <v>0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" customHeight="1">
      <c r="A114" s="26"/>
      <c r="B114" s="18" t="s">
        <v>119</v>
      </c>
      <c r="C114" s="19">
        <v>300</v>
      </c>
      <c r="D114" s="19">
        <v>118</v>
      </c>
      <c r="E114" s="19">
        <v>118</v>
      </c>
      <c r="F114" s="20">
        <v>117.99</v>
      </c>
      <c r="G114" s="39">
        <v>108</v>
      </c>
      <c r="H114" s="22">
        <v>85.66</v>
      </c>
      <c r="I114" s="23">
        <v>83.29</v>
      </c>
      <c r="J114" s="20"/>
      <c r="K114" s="19"/>
      <c r="L114" s="27">
        <v>80.13</v>
      </c>
      <c r="M114" s="22">
        <v>120</v>
      </c>
      <c r="N114" s="23">
        <v>120</v>
      </c>
      <c r="O114" s="25">
        <v>100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" customHeight="1">
      <c r="A115" s="26"/>
      <c r="B115" s="18" t="s">
        <v>120</v>
      </c>
      <c r="C115" s="19">
        <v>3000</v>
      </c>
      <c r="D115" s="19">
        <v>790</v>
      </c>
      <c r="E115" s="19">
        <v>872</v>
      </c>
      <c r="F115" s="20">
        <v>907.91</v>
      </c>
      <c r="G115" s="39">
        <v>700</v>
      </c>
      <c r="H115" s="22">
        <v>700</v>
      </c>
      <c r="I115" s="23">
        <v>727.85</v>
      </c>
      <c r="J115" s="20">
        <v>80</v>
      </c>
      <c r="K115" s="19">
        <v>80</v>
      </c>
      <c r="L115" s="27">
        <v>1156.16</v>
      </c>
      <c r="M115" s="22">
        <v>900</v>
      </c>
      <c r="N115" s="23">
        <v>1200</v>
      </c>
      <c r="O115" s="25">
        <v>970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" customHeight="1">
      <c r="A116" s="26"/>
      <c r="B116" s="18" t="s">
        <v>143</v>
      </c>
      <c r="C116" s="19"/>
      <c r="D116" s="19"/>
      <c r="E116" s="19"/>
      <c r="F116" s="20"/>
      <c r="G116" s="39"/>
      <c r="H116" s="22"/>
      <c r="I116" s="23"/>
      <c r="J116" s="20"/>
      <c r="K116" s="19"/>
      <c r="L116" s="27"/>
      <c r="M116" s="22"/>
      <c r="N116" s="23"/>
      <c r="O116" s="2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" customHeight="1">
      <c r="A117" s="26"/>
      <c r="B117" s="18" t="s">
        <v>121</v>
      </c>
      <c r="C117" s="19">
        <v>0</v>
      </c>
      <c r="D117" s="19">
        <v>0</v>
      </c>
      <c r="E117" s="19">
        <v>0</v>
      </c>
      <c r="F117" s="20">
        <v>0</v>
      </c>
      <c r="G117" s="39">
        <v>0</v>
      </c>
      <c r="H117" s="22">
        <v>10</v>
      </c>
      <c r="I117" s="23">
        <v>0</v>
      </c>
      <c r="J117" s="20"/>
      <c r="K117" s="19"/>
      <c r="L117" s="27">
        <v>8.45</v>
      </c>
      <c r="M117" s="22">
        <v>100</v>
      </c>
      <c r="N117" s="23">
        <v>0</v>
      </c>
      <c r="O117" s="25">
        <v>100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" customHeight="1">
      <c r="A118" s="26"/>
      <c r="B118" s="18" t="s">
        <v>122</v>
      </c>
      <c r="C118" s="19">
        <v>2520</v>
      </c>
      <c r="D118" s="19">
        <v>1209</v>
      </c>
      <c r="E118" s="19">
        <v>1187</v>
      </c>
      <c r="F118" s="20">
        <f>2+720+372.49+20+99.8</f>
        <v>1214.29</v>
      </c>
      <c r="G118" s="39">
        <v>1070</v>
      </c>
      <c r="H118" s="22">
        <v>1060</v>
      </c>
      <c r="I118" s="23">
        <v>989.38</v>
      </c>
      <c r="J118" s="20">
        <f>1055+10+80+180+35+100</f>
        <v>1460</v>
      </c>
      <c r="K118" s="19">
        <f>1055+10+80+180+35+100</f>
        <v>1460</v>
      </c>
      <c r="L118" s="27">
        <f>237.73+35+97.37</f>
        <v>370.1</v>
      </c>
      <c r="M118" s="22">
        <v>1125</v>
      </c>
      <c r="N118" s="23">
        <f>10+747+100+50+65+100</f>
        <v>1072</v>
      </c>
      <c r="O118" s="25">
        <f>10+700+100+15+100+65</f>
        <v>990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35" customFormat="1" ht="15" customHeight="1">
      <c r="A119" s="26"/>
      <c r="B119" s="28" t="s">
        <v>123</v>
      </c>
      <c r="C119" s="29">
        <f aca="true" t="shared" si="6" ref="C119:K119">SUM(C113:C118)</f>
        <v>5820</v>
      </c>
      <c r="D119" s="29">
        <f t="shared" si="6"/>
        <v>2117</v>
      </c>
      <c r="E119" s="29">
        <f t="shared" si="6"/>
        <v>2177</v>
      </c>
      <c r="F119" s="30">
        <f>SUM(F113:F118)</f>
        <v>2240.1899999999996</v>
      </c>
      <c r="G119" s="31">
        <f t="shared" si="6"/>
        <v>1878</v>
      </c>
      <c r="H119" s="31">
        <f t="shared" si="6"/>
        <v>1855.6599999999999</v>
      </c>
      <c r="I119" s="32">
        <f>SUM(I113:I118)</f>
        <v>1850.52</v>
      </c>
      <c r="J119" s="30">
        <f t="shared" si="6"/>
        <v>1540</v>
      </c>
      <c r="K119" s="29">
        <f t="shared" si="6"/>
        <v>1540</v>
      </c>
      <c r="L119" s="32">
        <f>SUM(L113:L118)</f>
        <v>1694.6800000000003</v>
      </c>
      <c r="M119" s="31">
        <f>SUM(M113:M118)</f>
        <v>2245</v>
      </c>
      <c r="N119" s="32">
        <f>SUM(N113:N118)</f>
        <v>2392</v>
      </c>
      <c r="O119" s="42">
        <f>SUM(O113:O118)</f>
        <v>2160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</row>
    <row r="120" spans="1:34" ht="15" customHeight="1">
      <c r="A120" s="26"/>
      <c r="B120" s="28"/>
      <c r="C120" s="29"/>
      <c r="D120" s="29"/>
      <c r="E120" s="29"/>
      <c r="F120" s="30"/>
      <c r="G120" s="31"/>
      <c r="H120" s="31"/>
      <c r="I120" s="32"/>
      <c r="J120" s="30"/>
      <c r="K120" s="43"/>
      <c r="L120" s="38"/>
      <c r="M120" s="31"/>
      <c r="N120" s="32"/>
      <c r="O120" s="4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35" customFormat="1" ht="15" customHeight="1" thickBot="1">
      <c r="A121" s="56"/>
      <c r="B121" s="57" t="s">
        <v>124</v>
      </c>
      <c r="C121" s="58">
        <f>SUM(C25+C43+C45+C52+C57+C63+C72+C74+C79+C90+C110+C119)</f>
        <v>165574</v>
      </c>
      <c r="D121" s="58">
        <f>SUM(D25+D43+D45+D52+D57+D63+D72+D74+D79+D90+D110+D119)</f>
        <v>35000</v>
      </c>
      <c r="E121" s="58">
        <f>SUM(E25+E43+E45+E52+E57+E63+E72+E74+E79+E90+E110+E119)</f>
        <v>37012</v>
      </c>
      <c r="F121" s="59">
        <f>+F25+F43+F45+F52+F57+F63+F72+F74+F79+F90+F110+F119</f>
        <v>33996.57</v>
      </c>
      <c r="G121" s="58">
        <f aca="true" t="shared" si="7" ref="G121:M121">SUM(G25+G43+G45+G52+G57+G63+G72+G74+G79+G90+G110+G119)</f>
        <v>40500</v>
      </c>
      <c r="H121" s="58">
        <f t="shared" si="7"/>
        <v>40500</v>
      </c>
      <c r="I121" s="59">
        <f>+I25+I43+I45+I52+I57+I63+I72+I74+I79+I90+I110+I119</f>
        <v>36786.38</v>
      </c>
      <c r="J121" s="58">
        <f t="shared" si="7"/>
        <v>49107</v>
      </c>
      <c r="K121" s="58">
        <f t="shared" si="7"/>
        <v>49274</v>
      </c>
      <c r="L121" s="59">
        <f>SUM(L25+L43+L45+L52+L57+L63+L72+L74+L79+L90+L110+L119)</f>
        <v>46655.340000000004</v>
      </c>
      <c r="M121" s="58">
        <f t="shared" si="7"/>
        <v>50000</v>
      </c>
      <c r="N121" s="59">
        <f>+N25+N43+N45+N52+N57+N63+N72+N74+N79+N90+N110+N119</f>
        <v>51110</v>
      </c>
      <c r="O121" s="42">
        <f>SUM(O25,O43,O45,O52,O57,O63,O72,O74,O79,O90,O110,O119)</f>
        <v>55000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</row>
    <row r="122" spans="1:34" ht="15.75">
      <c r="A122" s="26"/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12" ht="15">
      <c r="A123" s="62"/>
      <c r="B123" s="63" t="s">
        <v>125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</row>
    <row r="124" spans="1:12" ht="15">
      <c r="A124" s="62"/>
      <c r="B124" s="65"/>
      <c r="C124" s="64"/>
      <c r="D124" s="64"/>
      <c r="E124" s="64"/>
      <c r="F124" s="64"/>
      <c r="G124" s="64"/>
      <c r="H124" s="64"/>
      <c r="I124" s="64"/>
      <c r="J124" s="64"/>
      <c r="K124" s="64"/>
      <c r="L124" s="64"/>
    </row>
    <row r="125" spans="1:12" ht="15">
      <c r="A125" s="62"/>
      <c r="B125" s="65"/>
      <c r="C125" s="6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ht="15">
      <c r="A126" s="62"/>
      <c r="B126" s="65"/>
      <c r="C126" s="64"/>
      <c r="D126" s="64"/>
      <c r="E126" s="64"/>
      <c r="F126" s="64"/>
      <c r="G126" s="64"/>
      <c r="H126" s="64"/>
      <c r="I126" s="64"/>
      <c r="J126" s="64"/>
      <c r="K126" s="64"/>
      <c r="L126" s="64"/>
    </row>
    <row r="127" spans="1:12" ht="15">
      <c r="A127" s="62"/>
      <c r="B127" s="65"/>
      <c r="C127" s="64"/>
      <c r="D127" s="64"/>
      <c r="E127" s="64"/>
      <c r="F127" s="64"/>
      <c r="G127" s="64"/>
      <c r="H127" s="64"/>
      <c r="I127" s="64"/>
      <c r="J127" s="64"/>
      <c r="K127" s="64"/>
      <c r="L127" s="64"/>
    </row>
    <row r="128" spans="1:12" ht="15">
      <c r="A128" s="62"/>
      <c r="B128" s="65"/>
      <c r="C128" s="6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ht="15">
      <c r="A129" s="62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</row>
    <row r="130" spans="1:12" ht="15">
      <c r="A130" s="62"/>
      <c r="B130" s="65"/>
      <c r="C130" s="64"/>
      <c r="D130" s="64"/>
      <c r="E130" s="64"/>
      <c r="F130" s="64"/>
      <c r="G130" s="64"/>
      <c r="H130" s="64"/>
      <c r="I130" s="64"/>
      <c r="J130" s="64"/>
      <c r="K130" s="64"/>
      <c r="L130" s="64"/>
    </row>
    <row r="131" spans="1:12" ht="15">
      <c r="A131" s="62"/>
      <c r="B131" s="65"/>
      <c r="C131" s="64"/>
      <c r="D131" s="64"/>
      <c r="E131" s="64"/>
      <c r="F131" s="64"/>
      <c r="G131" s="64"/>
      <c r="H131" s="64"/>
      <c r="I131" s="64"/>
      <c r="J131" s="64"/>
      <c r="K131" s="64"/>
      <c r="L131" s="64"/>
    </row>
    <row r="132" spans="1:12" ht="15">
      <c r="A132" s="62"/>
      <c r="B132" s="65"/>
      <c r="C132" s="64"/>
      <c r="D132" s="64"/>
      <c r="E132" s="64"/>
      <c r="F132" s="64"/>
      <c r="G132" s="64"/>
      <c r="H132" s="64"/>
      <c r="I132" s="64"/>
      <c r="J132" s="64"/>
      <c r="K132" s="64"/>
      <c r="L132" s="64"/>
    </row>
    <row r="133" spans="1:12" ht="15">
      <c r="A133" s="62"/>
      <c r="B133" s="65"/>
      <c r="C133" s="64"/>
      <c r="D133" s="64"/>
      <c r="E133" s="64"/>
      <c r="F133" s="64"/>
      <c r="G133" s="64"/>
      <c r="H133" s="64"/>
      <c r="I133" s="64"/>
      <c r="J133" s="64"/>
      <c r="K133" s="64"/>
      <c r="L133" s="64"/>
    </row>
    <row r="134" spans="1:12" ht="15">
      <c r="A134" s="62"/>
      <c r="B134" s="65"/>
      <c r="C134" s="64"/>
      <c r="D134" s="64"/>
      <c r="E134" s="64"/>
      <c r="F134" s="64"/>
      <c r="G134" s="64"/>
      <c r="H134" s="64"/>
      <c r="I134" s="64"/>
      <c r="J134" s="64"/>
      <c r="K134" s="64"/>
      <c r="L134" s="64"/>
    </row>
    <row r="135" spans="1:12" ht="15">
      <c r="A135" s="62"/>
      <c r="B135" s="65"/>
      <c r="C135" s="64"/>
      <c r="D135" s="64"/>
      <c r="E135" s="64"/>
      <c r="F135" s="64"/>
      <c r="G135" s="64"/>
      <c r="H135" s="64"/>
      <c r="I135" s="64"/>
      <c r="J135" s="64"/>
      <c r="K135" s="64"/>
      <c r="L135" s="64"/>
    </row>
    <row r="136" spans="1:12" ht="15">
      <c r="A136" s="62"/>
      <c r="B136" s="65"/>
      <c r="C136" s="64"/>
      <c r="D136" s="64"/>
      <c r="E136" s="64"/>
      <c r="F136" s="64"/>
      <c r="G136" s="64"/>
      <c r="H136" s="64"/>
      <c r="I136" s="64"/>
      <c r="J136" s="64"/>
      <c r="K136" s="64"/>
      <c r="L136" s="64"/>
    </row>
    <row r="137" spans="1:12" ht="15">
      <c r="A137" s="62"/>
      <c r="B137" s="65"/>
      <c r="C137" s="64"/>
      <c r="D137" s="64"/>
      <c r="E137" s="64"/>
      <c r="F137" s="64"/>
      <c r="G137" s="64"/>
      <c r="H137" s="64"/>
      <c r="I137" s="64"/>
      <c r="J137" s="64"/>
      <c r="K137" s="64"/>
      <c r="L137" s="64"/>
    </row>
    <row r="138" spans="1:12" ht="15">
      <c r="A138" s="62"/>
      <c r="B138" s="65"/>
      <c r="C138" s="64"/>
      <c r="D138" s="64"/>
      <c r="E138" s="64"/>
      <c r="F138" s="64"/>
      <c r="G138" s="64"/>
      <c r="H138" s="64"/>
      <c r="I138" s="64"/>
      <c r="J138" s="64"/>
      <c r="K138" s="64"/>
      <c r="L138" s="64"/>
    </row>
    <row r="139" spans="1:12" ht="15">
      <c r="A139" s="62"/>
      <c r="B139" s="65"/>
      <c r="C139" s="64"/>
      <c r="D139" s="64"/>
      <c r="E139" s="64"/>
      <c r="F139" s="64"/>
      <c r="G139" s="64"/>
      <c r="H139" s="64"/>
      <c r="I139" s="64"/>
      <c r="J139" s="64"/>
      <c r="K139" s="64"/>
      <c r="L139" s="64"/>
    </row>
    <row r="140" spans="1:12" ht="15">
      <c r="A140" s="62"/>
      <c r="B140" s="65"/>
      <c r="C140" s="64"/>
      <c r="D140" s="64"/>
      <c r="E140" s="64"/>
      <c r="F140" s="64"/>
      <c r="G140" s="64"/>
      <c r="H140" s="64"/>
      <c r="I140" s="64"/>
      <c r="J140" s="64"/>
      <c r="K140" s="64"/>
      <c r="L140" s="64"/>
    </row>
    <row r="141" spans="1:12" ht="15">
      <c r="A141" s="62"/>
      <c r="B141" s="65"/>
      <c r="C141" s="64"/>
      <c r="D141" s="64"/>
      <c r="E141" s="64"/>
      <c r="F141" s="64"/>
      <c r="G141" s="64"/>
      <c r="H141" s="64"/>
      <c r="I141" s="64"/>
      <c r="J141" s="64"/>
      <c r="K141" s="64"/>
      <c r="L141" s="64"/>
    </row>
    <row r="142" spans="1:12" ht="15">
      <c r="A142" s="62"/>
      <c r="B142" s="65"/>
      <c r="C142" s="64"/>
      <c r="D142" s="64"/>
      <c r="E142" s="64"/>
      <c r="F142" s="64"/>
      <c r="G142" s="64"/>
      <c r="H142" s="64"/>
      <c r="I142" s="64"/>
      <c r="J142" s="64"/>
      <c r="K142" s="64"/>
      <c r="L142" s="64"/>
    </row>
    <row r="143" spans="1:12" ht="15">
      <c r="A143" s="62"/>
      <c r="B143" s="65"/>
      <c r="C143" s="6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1:12" ht="15">
      <c r="A144" s="62"/>
      <c r="B144" s="65"/>
      <c r="C144" s="64"/>
      <c r="D144" s="64"/>
      <c r="E144" s="64"/>
      <c r="F144" s="64"/>
      <c r="G144" s="64"/>
      <c r="H144" s="64"/>
      <c r="I144" s="64"/>
      <c r="J144" s="64"/>
      <c r="K144" s="64"/>
      <c r="L144" s="64"/>
    </row>
    <row r="145" spans="1:12" ht="15">
      <c r="A145" s="62"/>
      <c r="B145" s="65"/>
      <c r="C145" s="64"/>
      <c r="D145" s="64"/>
      <c r="E145" s="64"/>
      <c r="F145" s="64"/>
      <c r="G145" s="64"/>
      <c r="H145" s="64"/>
      <c r="I145" s="64"/>
      <c r="J145" s="64"/>
      <c r="K145" s="64"/>
      <c r="L145" s="64"/>
    </row>
    <row r="146" spans="1:12" ht="15">
      <c r="A146" s="62"/>
      <c r="B146" s="65"/>
      <c r="C146" s="64"/>
      <c r="D146" s="64"/>
      <c r="E146" s="64"/>
      <c r="F146" s="64"/>
      <c r="G146" s="64"/>
      <c r="H146" s="64"/>
      <c r="I146" s="64"/>
      <c r="J146" s="64"/>
      <c r="K146" s="64"/>
      <c r="L146" s="64"/>
    </row>
    <row r="147" spans="1:12" ht="15">
      <c r="A147" s="62"/>
      <c r="B147" s="65"/>
      <c r="C147" s="64"/>
      <c r="D147" s="64"/>
      <c r="E147" s="64"/>
      <c r="F147" s="64"/>
      <c r="G147" s="64"/>
      <c r="H147" s="64"/>
      <c r="I147" s="64"/>
      <c r="J147" s="64"/>
      <c r="K147" s="64"/>
      <c r="L147" s="64"/>
    </row>
    <row r="148" spans="1:12" ht="15">
      <c r="A148" s="62"/>
      <c r="B148" s="65"/>
      <c r="C148" s="64"/>
      <c r="D148" s="64"/>
      <c r="E148" s="64"/>
      <c r="F148" s="64"/>
      <c r="G148" s="64"/>
      <c r="H148" s="64"/>
      <c r="I148" s="64"/>
      <c r="J148" s="64"/>
      <c r="K148" s="64"/>
      <c r="L148" s="64"/>
    </row>
    <row r="149" spans="1:12" ht="15">
      <c r="A149" s="62"/>
      <c r="B149" s="65"/>
      <c r="C149" s="64"/>
      <c r="D149" s="64"/>
      <c r="E149" s="64"/>
      <c r="F149" s="64"/>
      <c r="G149" s="64"/>
      <c r="H149" s="64"/>
      <c r="I149" s="64"/>
      <c r="J149" s="64"/>
      <c r="K149" s="64"/>
      <c r="L149" s="64"/>
    </row>
    <row r="150" spans="1:12" ht="15">
      <c r="A150" s="62"/>
      <c r="B150" s="65"/>
      <c r="C150" s="64"/>
      <c r="D150" s="64"/>
      <c r="E150" s="64"/>
      <c r="F150" s="64"/>
      <c r="G150" s="64"/>
      <c r="H150" s="64"/>
      <c r="I150" s="64"/>
      <c r="J150" s="64"/>
      <c r="K150" s="64"/>
      <c r="L150" s="64"/>
    </row>
    <row r="151" spans="1:12" ht="15">
      <c r="A151" s="62"/>
      <c r="B151" s="65"/>
      <c r="C151" s="64"/>
      <c r="D151" s="64"/>
      <c r="E151" s="64"/>
      <c r="F151" s="64"/>
      <c r="G151" s="64"/>
      <c r="H151" s="64"/>
      <c r="I151" s="64"/>
      <c r="J151" s="64"/>
      <c r="K151" s="64"/>
      <c r="L151" s="64"/>
    </row>
    <row r="152" spans="1:12" ht="15">
      <c r="A152" s="62"/>
      <c r="B152" s="65"/>
      <c r="C152" s="6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2" ht="15">
      <c r="A153" s="62"/>
      <c r="B153" s="65"/>
      <c r="C153" s="64"/>
      <c r="D153" s="64"/>
      <c r="E153" s="64"/>
      <c r="F153" s="64"/>
      <c r="G153" s="64"/>
      <c r="H153" s="64"/>
      <c r="I153" s="64"/>
      <c r="J153" s="64"/>
      <c r="K153" s="64"/>
      <c r="L153" s="64"/>
    </row>
    <row r="154" spans="1:12" ht="15">
      <c r="A154" s="62"/>
      <c r="B154" s="65"/>
      <c r="C154" s="64"/>
      <c r="D154" s="64"/>
      <c r="E154" s="64"/>
      <c r="F154" s="64"/>
      <c r="G154" s="64"/>
      <c r="H154" s="64"/>
      <c r="I154" s="64"/>
      <c r="J154" s="64"/>
      <c r="K154" s="64"/>
      <c r="L154" s="64"/>
    </row>
    <row r="155" spans="1:12" ht="15">
      <c r="A155" s="62"/>
      <c r="B155" s="65"/>
      <c r="C155" s="6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ht="15">
      <c r="A156" s="62"/>
      <c r="B156" s="65"/>
      <c r="C156" s="64"/>
      <c r="D156" s="64"/>
      <c r="E156" s="64"/>
      <c r="F156" s="64"/>
      <c r="G156" s="64"/>
      <c r="H156" s="64"/>
      <c r="I156" s="64"/>
      <c r="J156" s="64"/>
      <c r="K156" s="64"/>
      <c r="L156" s="64"/>
    </row>
    <row r="157" spans="1:12" ht="15">
      <c r="A157" s="62"/>
      <c r="B157" s="65"/>
      <c r="C157" s="64"/>
      <c r="D157" s="64"/>
      <c r="E157" s="64"/>
      <c r="F157" s="64"/>
      <c r="G157" s="64"/>
      <c r="H157" s="64"/>
      <c r="I157" s="64"/>
      <c r="J157" s="64"/>
      <c r="K157" s="64"/>
      <c r="L157" s="64"/>
    </row>
    <row r="158" spans="1:12" ht="15">
      <c r="A158" s="62"/>
      <c r="B158" s="65"/>
      <c r="C158" s="64"/>
      <c r="D158" s="64"/>
      <c r="E158" s="64"/>
      <c r="F158" s="64"/>
      <c r="G158" s="64"/>
      <c r="H158" s="64"/>
      <c r="I158" s="64"/>
      <c r="J158" s="64"/>
      <c r="K158" s="64"/>
      <c r="L158" s="64"/>
    </row>
    <row r="159" spans="1:12" ht="15">
      <c r="A159" s="62"/>
      <c r="B159" s="65"/>
      <c r="C159" s="64"/>
      <c r="D159" s="64"/>
      <c r="E159" s="64"/>
      <c r="F159" s="64"/>
      <c r="G159" s="64"/>
      <c r="H159" s="64"/>
      <c r="I159" s="64"/>
      <c r="J159" s="64"/>
      <c r="K159" s="64"/>
      <c r="L159" s="64"/>
    </row>
    <row r="160" spans="1:12" ht="15">
      <c r="A160" s="62"/>
      <c r="B160" s="65"/>
      <c r="C160" s="64"/>
      <c r="D160" s="64"/>
      <c r="E160" s="64"/>
      <c r="F160" s="64"/>
      <c r="G160" s="64"/>
      <c r="H160" s="64"/>
      <c r="I160" s="64"/>
      <c r="J160" s="64"/>
      <c r="K160" s="64"/>
      <c r="L160" s="64"/>
    </row>
    <row r="161" spans="1:12" ht="15">
      <c r="A161" s="62"/>
      <c r="B161" s="65"/>
      <c r="C161" s="64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1:12" ht="15">
      <c r="A162" s="62"/>
      <c r="B162" s="65"/>
      <c r="C162" s="64"/>
      <c r="D162" s="64"/>
      <c r="E162" s="64"/>
      <c r="F162" s="64"/>
      <c r="G162" s="64"/>
      <c r="H162" s="64"/>
      <c r="I162" s="64"/>
      <c r="J162" s="64"/>
      <c r="K162" s="64"/>
      <c r="L162" s="64"/>
    </row>
    <row r="163" spans="1:12" ht="15">
      <c r="A163" s="62"/>
      <c r="B163" s="65"/>
      <c r="C163" s="64"/>
      <c r="D163" s="64"/>
      <c r="E163" s="64"/>
      <c r="F163" s="64"/>
      <c r="G163" s="64"/>
      <c r="H163" s="64"/>
      <c r="I163" s="64"/>
      <c r="J163" s="64"/>
      <c r="K163" s="64"/>
      <c r="L163" s="64"/>
    </row>
    <row r="164" spans="1:12" ht="15">
      <c r="A164" s="62"/>
      <c r="B164" s="65"/>
      <c r="C164" s="64"/>
      <c r="D164" s="64"/>
      <c r="E164" s="64"/>
      <c r="F164" s="64"/>
      <c r="G164" s="64"/>
      <c r="H164" s="64"/>
      <c r="I164" s="64"/>
      <c r="J164" s="64"/>
      <c r="K164" s="64"/>
      <c r="L164" s="64"/>
    </row>
    <row r="165" spans="1:12" ht="15">
      <c r="A165" s="62"/>
      <c r="B165" s="65"/>
      <c r="C165" s="64"/>
      <c r="D165" s="64"/>
      <c r="E165" s="64"/>
      <c r="F165" s="64"/>
      <c r="G165" s="64"/>
      <c r="H165" s="64"/>
      <c r="I165" s="64"/>
      <c r="J165" s="64"/>
      <c r="K165" s="64"/>
      <c r="L165" s="64"/>
    </row>
    <row r="166" spans="1:12" ht="15">
      <c r="A166" s="62"/>
      <c r="B166" s="65"/>
      <c r="C166" s="64"/>
      <c r="D166" s="64"/>
      <c r="E166" s="64"/>
      <c r="F166" s="64"/>
      <c r="G166" s="64"/>
      <c r="H166" s="64"/>
      <c r="I166" s="64"/>
      <c r="J166" s="64"/>
      <c r="K166" s="64"/>
      <c r="L166" s="64"/>
    </row>
    <row r="167" spans="1:12" ht="15">
      <c r="A167" s="62"/>
      <c r="B167" s="65"/>
      <c r="C167" s="64"/>
      <c r="D167" s="64"/>
      <c r="E167" s="64"/>
      <c r="F167" s="64"/>
      <c r="G167" s="64"/>
      <c r="H167" s="64"/>
      <c r="I167" s="64"/>
      <c r="J167" s="64"/>
      <c r="K167" s="64"/>
      <c r="L167" s="64"/>
    </row>
    <row r="168" spans="1:12" ht="15">
      <c r="A168" s="62"/>
      <c r="B168" s="65"/>
      <c r="C168" s="64"/>
      <c r="D168" s="64"/>
      <c r="E168" s="64"/>
      <c r="F168" s="64"/>
      <c r="G168" s="64"/>
      <c r="H168" s="64"/>
      <c r="I168" s="64"/>
      <c r="J168" s="64"/>
      <c r="K168" s="64"/>
      <c r="L168" s="64"/>
    </row>
    <row r="169" spans="1:12" ht="15">
      <c r="A169" s="62"/>
      <c r="B169" s="65"/>
      <c r="C169" s="64"/>
      <c r="D169" s="64"/>
      <c r="E169" s="64"/>
      <c r="F169" s="64"/>
      <c r="G169" s="64"/>
      <c r="H169" s="64"/>
      <c r="I169" s="64"/>
      <c r="J169" s="64"/>
      <c r="K169" s="64"/>
      <c r="L169" s="64"/>
    </row>
    <row r="170" spans="1:12" ht="15">
      <c r="A170" s="62"/>
      <c r="B170" s="65"/>
      <c r="C170" s="64"/>
      <c r="D170" s="64"/>
      <c r="E170" s="64"/>
      <c r="F170" s="64"/>
      <c r="G170" s="64"/>
      <c r="H170" s="64"/>
      <c r="I170" s="64"/>
      <c r="J170" s="64"/>
      <c r="K170" s="64"/>
      <c r="L170" s="64"/>
    </row>
    <row r="171" spans="1:12" ht="15">
      <c r="A171" s="62"/>
      <c r="B171" s="65"/>
      <c r="C171" s="64"/>
      <c r="D171" s="64"/>
      <c r="E171" s="64"/>
      <c r="F171" s="64"/>
      <c r="G171" s="64"/>
      <c r="H171" s="64"/>
      <c r="I171" s="64"/>
      <c r="J171" s="64"/>
      <c r="K171" s="64"/>
      <c r="L171" s="64"/>
    </row>
    <row r="172" spans="1:12" ht="15">
      <c r="A172" s="62"/>
      <c r="B172" s="65"/>
      <c r="C172" s="64"/>
      <c r="D172" s="64"/>
      <c r="E172" s="64"/>
      <c r="F172" s="64"/>
      <c r="G172" s="64"/>
      <c r="H172" s="64"/>
      <c r="I172" s="64"/>
      <c r="J172" s="64"/>
      <c r="K172" s="64"/>
      <c r="L172" s="64"/>
    </row>
    <row r="173" spans="1:12" ht="15">
      <c r="A173" s="62"/>
      <c r="B173" s="65"/>
      <c r="C173" s="64"/>
      <c r="D173" s="64"/>
      <c r="E173" s="64"/>
      <c r="F173" s="64"/>
      <c r="G173" s="64"/>
      <c r="H173" s="64"/>
      <c r="I173" s="64"/>
      <c r="J173" s="64"/>
      <c r="K173" s="64"/>
      <c r="L173" s="64"/>
    </row>
    <row r="174" spans="1:12" ht="15">
      <c r="A174" s="62"/>
      <c r="B174" s="65"/>
      <c r="C174" s="64"/>
      <c r="D174" s="64"/>
      <c r="E174" s="64"/>
      <c r="F174" s="64"/>
      <c r="G174" s="64"/>
      <c r="H174" s="64"/>
      <c r="I174" s="64"/>
      <c r="J174" s="64"/>
      <c r="K174" s="64"/>
      <c r="L174" s="64"/>
    </row>
    <row r="175" spans="1:12" ht="15">
      <c r="A175" s="62"/>
      <c r="B175" s="65"/>
      <c r="C175" s="64"/>
      <c r="D175" s="64"/>
      <c r="E175" s="64"/>
      <c r="F175" s="64"/>
      <c r="G175" s="64"/>
      <c r="H175" s="64"/>
      <c r="I175" s="64"/>
      <c r="J175" s="64"/>
      <c r="K175" s="64"/>
      <c r="L175" s="64"/>
    </row>
    <row r="176" spans="1:12" ht="15">
      <c r="A176" s="62"/>
      <c r="B176" s="65"/>
      <c r="C176" s="64"/>
      <c r="D176" s="64"/>
      <c r="E176" s="64"/>
      <c r="F176" s="64"/>
      <c r="G176" s="64"/>
      <c r="H176" s="64"/>
      <c r="I176" s="64"/>
      <c r="J176" s="64"/>
      <c r="K176" s="64"/>
      <c r="L176" s="64"/>
    </row>
    <row r="177" spans="1:12" ht="15">
      <c r="A177" s="62"/>
      <c r="B177" s="65"/>
      <c r="C177" s="64"/>
      <c r="D177" s="64"/>
      <c r="E177" s="64"/>
      <c r="F177" s="64"/>
      <c r="G177" s="64"/>
      <c r="H177" s="64"/>
      <c r="I177" s="64"/>
      <c r="J177" s="64"/>
      <c r="K177" s="64"/>
      <c r="L177" s="64"/>
    </row>
    <row r="178" spans="1:12" ht="15">
      <c r="A178" s="62"/>
      <c r="B178" s="65"/>
      <c r="C178" s="64"/>
      <c r="D178" s="64"/>
      <c r="E178" s="64"/>
      <c r="F178" s="64"/>
      <c r="G178" s="64"/>
      <c r="H178" s="64"/>
      <c r="I178" s="64"/>
      <c r="J178" s="64"/>
      <c r="K178" s="64"/>
      <c r="L178" s="64"/>
    </row>
    <row r="179" spans="1:12" ht="15">
      <c r="A179" s="62"/>
      <c r="B179" s="65"/>
      <c r="C179" s="6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 ht="15">
      <c r="A180" s="62"/>
      <c r="B180" s="65"/>
      <c r="C180" s="64"/>
      <c r="D180" s="64"/>
      <c r="E180" s="64"/>
      <c r="F180" s="64"/>
      <c r="G180" s="64"/>
      <c r="H180" s="64"/>
      <c r="I180" s="64"/>
      <c r="J180" s="64"/>
      <c r="K180" s="64"/>
      <c r="L180" s="64"/>
    </row>
    <row r="181" spans="1:12" ht="15">
      <c r="A181" s="62"/>
      <c r="B181" s="65"/>
      <c r="C181" s="64"/>
      <c r="D181" s="64"/>
      <c r="E181" s="64"/>
      <c r="F181" s="64"/>
      <c r="G181" s="64"/>
      <c r="H181" s="64"/>
      <c r="I181" s="64"/>
      <c r="J181" s="64"/>
      <c r="K181" s="64"/>
      <c r="L181" s="64"/>
    </row>
    <row r="182" spans="1:12" ht="15">
      <c r="A182" s="62"/>
      <c r="B182" s="65"/>
      <c r="C182" s="6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ht="15">
      <c r="A183" s="62"/>
      <c r="B183" s="65"/>
      <c r="C183" s="64"/>
      <c r="D183" s="64"/>
      <c r="E183" s="64"/>
      <c r="F183" s="64"/>
      <c r="G183" s="64"/>
      <c r="H183" s="64"/>
      <c r="I183" s="64"/>
      <c r="J183" s="64"/>
      <c r="K183" s="64"/>
      <c r="L183" s="64"/>
    </row>
    <row r="184" spans="1:12" ht="15">
      <c r="A184" s="62"/>
      <c r="B184" s="65"/>
      <c r="C184" s="64"/>
      <c r="D184" s="64"/>
      <c r="E184" s="64"/>
      <c r="F184" s="64"/>
      <c r="G184" s="64"/>
      <c r="H184" s="64"/>
      <c r="I184" s="64"/>
      <c r="J184" s="64"/>
      <c r="K184" s="64"/>
      <c r="L184" s="64"/>
    </row>
    <row r="185" spans="1:12" ht="15">
      <c r="A185" s="62"/>
      <c r="B185" s="65"/>
      <c r="C185" s="64"/>
      <c r="D185" s="64"/>
      <c r="E185" s="64"/>
      <c r="F185" s="64"/>
      <c r="G185" s="64"/>
      <c r="H185" s="64"/>
      <c r="I185" s="64"/>
      <c r="J185" s="64"/>
      <c r="K185" s="64"/>
      <c r="L185" s="64"/>
    </row>
    <row r="186" spans="1:12" ht="15">
      <c r="A186" s="62"/>
      <c r="B186" s="65"/>
      <c r="C186" s="64"/>
      <c r="D186" s="64"/>
      <c r="E186" s="64"/>
      <c r="F186" s="64"/>
      <c r="G186" s="64"/>
      <c r="H186" s="64"/>
      <c r="I186" s="64"/>
      <c r="J186" s="64"/>
      <c r="K186" s="64"/>
      <c r="L186" s="64"/>
    </row>
    <row r="187" spans="1:12" ht="15">
      <c r="A187" s="62"/>
      <c r="B187" s="65"/>
      <c r="C187" s="64"/>
      <c r="D187" s="64"/>
      <c r="E187" s="64"/>
      <c r="F187" s="64"/>
      <c r="G187" s="64"/>
      <c r="H187" s="64"/>
      <c r="I187" s="64"/>
      <c r="J187" s="64"/>
      <c r="K187" s="64"/>
      <c r="L187" s="64"/>
    </row>
    <row r="188" spans="1:12" ht="15">
      <c r="A188" s="62"/>
      <c r="B188" s="65"/>
      <c r="C188" s="64"/>
      <c r="D188" s="64"/>
      <c r="E188" s="64"/>
      <c r="F188" s="64"/>
      <c r="G188" s="64"/>
      <c r="H188" s="64"/>
      <c r="I188" s="64"/>
      <c r="J188" s="64"/>
      <c r="K188" s="64"/>
      <c r="L188" s="64"/>
    </row>
    <row r="189" spans="1:12" ht="15">
      <c r="A189" s="62"/>
      <c r="B189" s="65"/>
      <c r="C189" s="64"/>
      <c r="D189" s="64"/>
      <c r="E189" s="64"/>
      <c r="F189" s="64"/>
      <c r="G189" s="64"/>
      <c r="H189" s="64"/>
      <c r="I189" s="64"/>
      <c r="J189" s="64"/>
      <c r="K189" s="64"/>
      <c r="L189" s="64"/>
    </row>
    <row r="190" spans="1:12" ht="15">
      <c r="A190" s="62"/>
      <c r="B190" s="65"/>
      <c r="C190" s="64"/>
      <c r="D190" s="64"/>
      <c r="E190" s="64"/>
      <c r="F190" s="64"/>
      <c r="G190" s="64"/>
      <c r="H190" s="64"/>
      <c r="I190" s="64"/>
      <c r="J190" s="64"/>
      <c r="K190" s="64"/>
      <c r="L190" s="64"/>
    </row>
    <row r="191" spans="1:12" ht="15">
      <c r="A191" s="62"/>
      <c r="B191" s="65"/>
      <c r="C191" s="64"/>
      <c r="D191" s="64"/>
      <c r="E191" s="64"/>
      <c r="F191" s="64"/>
      <c r="G191" s="64"/>
      <c r="H191" s="64"/>
      <c r="I191" s="64"/>
      <c r="J191" s="64"/>
      <c r="K191" s="64"/>
      <c r="L191" s="64"/>
    </row>
    <row r="192" spans="1:12" ht="15">
      <c r="A192" s="62"/>
      <c r="B192" s="65"/>
      <c r="C192" s="64"/>
      <c r="D192" s="64"/>
      <c r="E192" s="64"/>
      <c r="F192" s="64"/>
      <c r="G192" s="64"/>
      <c r="H192" s="64"/>
      <c r="I192" s="64"/>
      <c r="J192" s="64"/>
      <c r="K192" s="64"/>
      <c r="L192" s="64"/>
    </row>
    <row r="193" spans="1:12" ht="15">
      <c r="A193" s="62"/>
      <c r="B193" s="65"/>
      <c r="C193" s="64"/>
      <c r="D193" s="64"/>
      <c r="E193" s="64"/>
      <c r="F193" s="64"/>
      <c r="G193" s="64"/>
      <c r="H193" s="64"/>
      <c r="I193" s="64"/>
      <c r="J193" s="64"/>
      <c r="K193" s="64"/>
      <c r="L193" s="64"/>
    </row>
    <row r="194" spans="1:12" ht="15">
      <c r="A194" s="62"/>
      <c r="B194" s="65"/>
      <c r="C194" s="64"/>
      <c r="D194" s="64"/>
      <c r="E194" s="64"/>
      <c r="F194" s="64"/>
      <c r="G194" s="64"/>
      <c r="H194" s="64"/>
      <c r="I194" s="64"/>
      <c r="J194" s="64"/>
      <c r="K194" s="64"/>
      <c r="L194" s="64"/>
    </row>
    <row r="195" spans="1:12" ht="15">
      <c r="A195" s="62"/>
      <c r="B195" s="65"/>
      <c r="C195" s="64"/>
      <c r="D195" s="64"/>
      <c r="E195" s="64"/>
      <c r="F195" s="64"/>
      <c r="G195" s="64"/>
      <c r="H195" s="64"/>
      <c r="I195" s="64"/>
      <c r="J195" s="64"/>
      <c r="K195" s="64"/>
      <c r="L195" s="64"/>
    </row>
    <row r="196" spans="1:12" ht="15">
      <c r="A196" s="62"/>
      <c r="B196" s="65"/>
      <c r="C196" s="64"/>
      <c r="D196" s="64"/>
      <c r="E196" s="64"/>
      <c r="F196" s="64"/>
      <c r="G196" s="64"/>
      <c r="H196" s="64"/>
      <c r="I196" s="64"/>
      <c r="J196" s="64"/>
      <c r="K196" s="64"/>
      <c r="L196" s="64"/>
    </row>
    <row r="197" spans="1:12" ht="15">
      <c r="A197" s="62"/>
      <c r="B197" s="65"/>
      <c r="C197" s="64"/>
      <c r="D197" s="64"/>
      <c r="E197" s="64"/>
      <c r="F197" s="64"/>
      <c r="G197" s="64"/>
      <c r="H197" s="64"/>
      <c r="I197" s="64"/>
      <c r="J197" s="64"/>
      <c r="K197" s="64"/>
      <c r="L197" s="64"/>
    </row>
    <row r="198" spans="1:12" ht="15">
      <c r="A198" s="62"/>
      <c r="B198" s="65"/>
      <c r="C198" s="64"/>
      <c r="D198" s="64"/>
      <c r="E198" s="64"/>
      <c r="F198" s="64"/>
      <c r="G198" s="64"/>
      <c r="H198" s="64"/>
      <c r="I198" s="64"/>
      <c r="J198" s="64"/>
      <c r="K198" s="64"/>
      <c r="L198" s="64"/>
    </row>
    <row r="199" spans="1:12" ht="15">
      <c r="A199" s="62"/>
      <c r="B199" s="65"/>
      <c r="C199" s="64"/>
      <c r="D199" s="64"/>
      <c r="E199" s="64"/>
      <c r="F199" s="64"/>
      <c r="G199" s="64"/>
      <c r="H199" s="64"/>
      <c r="I199" s="64"/>
      <c r="J199" s="64"/>
      <c r="K199" s="64"/>
      <c r="L199" s="64"/>
    </row>
    <row r="200" spans="1:12" ht="15">
      <c r="A200" s="62"/>
      <c r="B200" s="65"/>
      <c r="C200" s="6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1:12" ht="15">
      <c r="A201" s="62"/>
      <c r="B201" s="65"/>
      <c r="C201" s="64"/>
      <c r="D201" s="64"/>
      <c r="E201" s="64"/>
      <c r="F201" s="64"/>
      <c r="G201" s="64"/>
      <c r="H201" s="64"/>
      <c r="I201" s="64"/>
      <c r="J201" s="64"/>
      <c r="K201" s="64"/>
      <c r="L201" s="64"/>
    </row>
    <row r="202" spans="1:12" ht="15">
      <c r="A202" s="62"/>
      <c r="B202" s="65"/>
      <c r="C202" s="64"/>
      <c r="D202" s="64"/>
      <c r="E202" s="64"/>
      <c r="F202" s="64"/>
      <c r="G202" s="64"/>
      <c r="H202" s="64"/>
      <c r="I202" s="64"/>
      <c r="J202" s="64"/>
      <c r="K202" s="64"/>
      <c r="L202" s="64"/>
    </row>
    <row r="203" spans="1:12" ht="15">
      <c r="A203" s="62"/>
      <c r="B203" s="65"/>
      <c r="C203" s="64"/>
      <c r="D203" s="64"/>
      <c r="E203" s="64"/>
      <c r="F203" s="64"/>
      <c r="G203" s="64"/>
      <c r="H203" s="64"/>
      <c r="I203" s="64"/>
      <c r="J203" s="64"/>
      <c r="K203" s="64"/>
      <c r="L203" s="64"/>
    </row>
    <row r="204" spans="1:12" ht="15">
      <c r="A204" s="62"/>
      <c r="B204" s="65"/>
      <c r="C204" s="64"/>
      <c r="D204" s="64"/>
      <c r="E204" s="64"/>
      <c r="F204" s="64"/>
      <c r="G204" s="64"/>
      <c r="H204" s="64"/>
      <c r="I204" s="64"/>
      <c r="J204" s="64"/>
      <c r="K204" s="64"/>
      <c r="L204" s="64"/>
    </row>
    <row r="205" spans="1:12" ht="15">
      <c r="A205" s="62"/>
      <c r="B205" s="65"/>
      <c r="C205" s="64"/>
      <c r="D205" s="64"/>
      <c r="E205" s="64"/>
      <c r="F205" s="64"/>
      <c r="G205" s="64"/>
      <c r="H205" s="64"/>
      <c r="I205" s="64"/>
      <c r="J205" s="64"/>
      <c r="K205" s="64"/>
      <c r="L205" s="64"/>
    </row>
    <row r="206" spans="1:12" ht="15">
      <c r="A206" s="62"/>
      <c r="B206" s="65"/>
      <c r="C206" s="64"/>
      <c r="D206" s="64"/>
      <c r="E206" s="64"/>
      <c r="F206" s="64"/>
      <c r="G206" s="64"/>
      <c r="H206" s="64"/>
      <c r="I206" s="64"/>
      <c r="J206" s="64"/>
      <c r="K206" s="64"/>
      <c r="L206" s="64"/>
    </row>
    <row r="207" spans="1:12" ht="15">
      <c r="A207" s="62"/>
      <c r="B207" s="65"/>
      <c r="C207" s="64"/>
      <c r="D207" s="64"/>
      <c r="E207" s="64"/>
      <c r="F207" s="64"/>
      <c r="G207" s="64"/>
      <c r="H207" s="64"/>
      <c r="I207" s="64"/>
      <c r="J207" s="64"/>
      <c r="K207" s="64"/>
      <c r="L207" s="64"/>
    </row>
    <row r="208" spans="1:12" ht="15">
      <c r="A208" s="62"/>
      <c r="B208" s="65"/>
      <c r="C208" s="64"/>
      <c r="D208" s="64"/>
      <c r="E208" s="64"/>
      <c r="F208" s="64"/>
      <c r="G208" s="64"/>
      <c r="H208" s="64"/>
      <c r="I208" s="64"/>
      <c r="J208" s="64"/>
      <c r="K208" s="64"/>
      <c r="L208" s="64"/>
    </row>
    <row r="209" spans="1:12" ht="15">
      <c r="A209" s="62"/>
      <c r="B209" s="65"/>
      <c r="C209" s="64"/>
      <c r="D209" s="64"/>
      <c r="E209" s="64"/>
      <c r="F209" s="64"/>
      <c r="G209" s="64"/>
      <c r="H209" s="64"/>
      <c r="I209" s="64"/>
      <c r="J209" s="64"/>
      <c r="K209" s="64"/>
      <c r="L209" s="64"/>
    </row>
    <row r="210" spans="1:12" ht="15">
      <c r="A210" s="62"/>
      <c r="B210" s="65"/>
      <c r="C210" s="64"/>
      <c r="D210" s="64"/>
      <c r="E210" s="64"/>
      <c r="F210" s="64"/>
      <c r="G210" s="64"/>
      <c r="H210" s="64"/>
      <c r="I210" s="64"/>
      <c r="J210" s="64"/>
      <c r="K210" s="64"/>
      <c r="L210" s="64"/>
    </row>
    <row r="211" spans="1:12" ht="15">
      <c r="A211" s="62"/>
      <c r="B211" s="65"/>
      <c r="C211" s="64"/>
      <c r="D211" s="64"/>
      <c r="E211" s="64"/>
      <c r="F211" s="64"/>
      <c r="G211" s="64"/>
      <c r="H211" s="64"/>
      <c r="I211" s="64"/>
      <c r="J211" s="64"/>
      <c r="K211" s="64"/>
      <c r="L211" s="64"/>
    </row>
    <row r="212" spans="1:12" ht="15">
      <c r="A212" s="62"/>
      <c r="B212" s="65"/>
      <c r="C212" s="64"/>
      <c r="D212" s="64"/>
      <c r="E212" s="64"/>
      <c r="F212" s="64"/>
      <c r="G212" s="64"/>
      <c r="H212" s="64"/>
      <c r="I212" s="64"/>
      <c r="J212" s="64"/>
      <c r="K212" s="64"/>
      <c r="L212" s="64"/>
    </row>
    <row r="213" spans="1:12" ht="15">
      <c r="A213" s="62"/>
      <c r="B213" s="65"/>
      <c r="C213" s="64"/>
      <c r="D213" s="64"/>
      <c r="E213" s="64"/>
      <c r="F213" s="64"/>
      <c r="G213" s="64"/>
      <c r="H213" s="64"/>
      <c r="I213" s="64"/>
      <c r="J213" s="64"/>
      <c r="K213" s="64"/>
      <c r="L213" s="64"/>
    </row>
    <row r="214" spans="1:12" ht="15">
      <c r="A214" s="62"/>
      <c r="B214" s="65"/>
      <c r="C214" s="64"/>
      <c r="D214" s="64"/>
      <c r="E214" s="64"/>
      <c r="F214" s="64"/>
      <c r="G214" s="64"/>
      <c r="H214" s="64"/>
      <c r="I214" s="64"/>
      <c r="J214" s="64"/>
      <c r="K214" s="64"/>
      <c r="L214" s="64"/>
    </row>
    <row r="215" spans="1:12" ht="15">
      <c r="A215" s="62"/>
      <c r="B215" s="65"/>
      <c r="C215" s="64"/>
      <c r="D215" s="64"/>
      <c r="E215" s="64"/>
      <c r="F215" s="64"/>
      <c r="G215" s="64"/>
      <c r="H215" s="64"/>
      <c r="I215" s="64"/>
      <c r="J215" s="64"/>
      <c r="K215" s="64"/>
      <c r="L215" s="64"/>
    </row>
    <row r="216" spans="1:12" ht="15">
      <c r="A216" s="62"/>
      <c r="B216" s="65"/>
      <c r="C216" s="64"/>
      <c r="D216" s="64"/>
      <c r="E216" s="64"/>
      <c r="F216" s="64"/>
      <c r="G216" s="64"/>
      <c r="H216" s="64"/>
      <c r="I216" s="64"/>
      <c r="J216" s="64"/>
      <c r="K216" s="64"/>
      <c r="L216" s="64"/>
    </row>
    <row r="217" spans="1:12" ht="15">
      <c r="A217" s="62"/>
      <c r="B217" s="65"/>
      <c r="C217" s="64"/>
      <c r="D217" s="64"/>
      <c r="E217" s="64"/>
      <c r="F217" s="64"/>
      <c r="G217" s="64"/>
      <c r="H217" s="64"/>
      <c r="I217" s="64"/>
      <c r="J217" s="64"/>
      <c r="K217" s="64"/>
      <c r="L217" s="64"/>
    </row>
    <row r="218" spans="1:12" ht="15">
      <c r="A218" s="62"/>
      <c r="B218" s="65"/>
      <c r="C218" s="64"/>
      <c r="D218" s="64"/>
      <c r="E218" s="64"/>
      <c r="F218" s="64"/>
      <c r="G218" s="64"/>
      <c r="H218" s="64"/>
      <c r="I218" s="64"/>
      <c r="J218" s="64"/>
      <c r="K218" s="64"/>
      <c r="L218" s="64"/>
    </row>
    <row r="219" spans="1:12" ht="15">
      <c r="A219" s="62"/>
      <c r="B219" s="65"/>
      <c r="C219" s="64"/>
      <c r="D219" s="64"/>
      <c r="E219" s="64"/>
      <c r="F219" s="64"/>
      <c r="G219" s="64"/>
      <c r="H219" s="64"/>
      <c r="I219" s="64"/>
      <c r="J219" s="64"/>
      <c r="K219" s="64"/>
      <c r="L219" s="64"/>
    </row>
    <row r="220" spans="1:12" ht="15">
      <c r="A220" s="62"/>
      <c r="B220" s="65"/>
      <c r="C220" s="64"/>
      <c r="D220" s="64"/>
      <c r="E220" s="64"/>
      <c r="F220" s="64"/>
      <c r="G220" s="64"/>
      <c r="H220" s="64"/>
      <c r="I220" s="64"/>
      <c r="J220" s="64"/>
      <c r="K220" s="64"/>
      <c r="L220" s="64"/>
    </row>
    <row r="221" spans="1:12" ht="15">
      <c r="A221" s="62"/>
      <c r="B221" s="65"/>
      <c r="C221" s="64"/>
      <c r="D221" s="64"/>
      <c r="E221" s="64"/>
      <c r="F221" s="64"/>
      <c r="G221" s="64"/>
      <c r="H221" s="64"/>
      <c r="I221" s="64"/>
      <c r="J221" s="64"/>
      <c r="K221" s="64"/>
      <c r="L221" s="64"/>
    </row>
    <row r="222" spans="1:12" ht="15">
      <c r="A222" s="62"/>
      <c r="B222" s="65"/>
      <c r="C222" s="64"/>
      <c r="D222" s="64"/>
      <c r="E222" s="64"/>
      <c r="F222" s="64"/>
      <c r="G222" s="64"/>
      <c r="H222" s="64"/>
      <c r="I222" s="64"/>
      <c r="J222" s="64"/>
      <c r="K222" s="64"/>
      <c r="L222" s="64"/>
    </row>
    <row r="223" spans="1:12" ht="15">
      <c r="A223" s="62"/>
      <c r="B223" s="65"/>
      <c r="C223" s="64"/>
      <c r="D223" s="64"/>
      <c r="E223" s="64"/>
      <c r="F223" s="64"/>
      <c r="G223" s="64"/>
      <c r="H223" s="64"/>
      <c r="I223" s="64"/>
      <c r="J223" s="64"/>
      <c r="K223" s="64"/>
      <c r="L223" s="64"/>
    </row>
    <row r="224" spans="1:12" ht="15">
      <c r="A224" s="62"/>
      <c r="B224" s="65"/>
      <c r="C224" s="64"/>
      <c r="D224" s="64"/>
      <c r="E224" s="64"/>
      <c r="F224" s="64"/>
      <c r="G224" s="64"/>
      <c r="H224" s="64"/>
      <c r="I224" s="64"/>
      <c r="J224" s="64"/>
      <c r="K224" s="64"/>
      <c r="L224" s="64"/>
    </row>
    <row r="225" spans="1:12" ht="15">
      <c r="A225" s="62"/>
      <c r="B225" s="65"/>
      <c r="C225" s="64"/>
      <c r="D225" s="64"/>
      <c r="E225" s="64"/>
      <c r="F225" s="64"/>
      <c r="G225" s="64"/>
      <c r="H225" s="64"/>
      <c r="I225" s="64"/>
      <c r="J225" s="64"/>
      <c r="K225" s="64"/>
      <c r="L225" s="64"/>
    </row>
    <row r="226" spans="1:12" ht="15">
      <c r="A226" s="62"/>
      <c r="B226" s="65"/>
      <c r="C226" s="64"/>
      <c r="D226" s="64"/>
      <c r="E226" s="64"/>
      <c r="F226" s="64"/>
      <c r="G226" s="64"/>
      <c r="H226" s="64"/>
      <c r="I226" s="64"/>
      <c r="J226" s="64"/>
      <c r="K226" s="64"/>
      <c r="L226" s="64"/>
    </row>
    <row r="227" spans="1:12" ht="15">
      <c r="A227" s="62"/>
      <c r="B227" s="65"/>
      <c r="C227" s="64"/>
      <c r="D227" s="64"/>
      <c r="E227" s="64"/>
      <c r="F227" s="64"/>
      <c r="G227" s="64"/>
      <c r="H227" s="64"/>
      <c r="I227" s="64"/>
      <c r="J227" s="64"/>
      <c r="K227" s="64"/>
      <c r="L227" s="64"/>
    </row>
    <row r="228" spans="1:12" ht="15">
      <c r="A228" s="62"/>
      <c r="B228" s="65"/>
      <c r="C228" s="64"/>
      <c r="D228" s="64"/>
      <c r="E228" s="64"/>
      <c r="F228" s="64"/>
      <c r="G228" s="64"/>
      <c r="H228" s="64"/>
      <c r="I228" s="64"/>
      <c r="J228" s="64"/>
      <c r="K228" s="64"/>
      <c r="L228" s="64"/>
    </row>
    <row r="229" spans="1:12" ht="15">
      <c r="A229" s="62"/>
      <c r="B229" s="65"/>
      <c r="C229" s="64"/>
      <c r="D229" s="64"/>
      <c r="E229" s="64"/>
      <c r="F229" s="64"/>
      <c r="G229" s="64"/>
      <c r="H229" s="64"/>
      <c r="I229" s="64"/>
      <c r="J229" s="64"/>
      <c r="K229" s="64"/>
      <c r="L229" s="64"/>
    </row>
    <row r="230" spans="1:12" ht="15">
      <c r="A230" s="62"/>
      <c r="B230" s="65"/>
      <c r="C230" s="64"/>
      <c r="D230" s="64"/>
      <c r="E230" s="64"/>
      <c r="F230" s="64"/>
      <c r="G230" s="64"/>
      <c r="H230" s="64"/>
      <c r="I230" s="64"/>
      <c r="J230" s="64"/>
      <c r="K230" s="64"/>
      <c r="L230" s="64"/>
    </row>
    <row r="231" spans="1:12" ht="15">
      <c r="A231" s="62"/>
      <c r="B231" s="65"/>
      <c r="C231" s="64"/>
      <c r="D231" s="64"/>
      <c r="E231" s="64"/>
      <c r="F231" s="64"/>
      <c r="G231" s="64"/>
      <c r="H231" s="64"/>
      <c r="I231" s="64"/>
      <c r="J231" s="64"/>
      <c r="K231" s="64"/>
      <c r="L231" s="64"/>
    </row>
    <row r="232" spans="1:12" ht="15">
      <c r="A232" s="62"/>
      <c r="B232" s="65"/>
      <c r="C232" s="64"/>
      <c r="D232" s="64"/>
      <c r="E232" s="64"/>
      <c r="F232" s="64"/>
      <c r="G232" s="64"/>
      <c r="H232" s="64"/>
      <c r="I232" s="64"/>
      <c r="J232" s="64"/>
      <c r="K232" s="64"/>
      <c r="L232" s="64"/>
    </row>
    <row r="233" spans="1:12" ht="15">
      <c r="A233" s="62"/>
      <c r="B233" s="65"/>
      <c r="C233" s="64"/>
      <c r="D233" s="64"/>
      <c r="E233" s="64"/>
      <c r="F233" s="64"/>
      <c r="G233" s="64"/>
      <c r="H233" s="64"/>
      <c r="I233" s="64"/>
      <c r="J233" s="64"/>
      <c r="K233" s="64"/>
      <c r="L233" s="64"/>
    </row>
    <row r="234" spans="1:12" ht="15">
      <c r="A234" s="62"/>
      <c r="B234" s="65"/>
      <c r="C234" s="64"/>
      <c r="D234" s="64"/>
      <c r="E234" s="64"/>
      <c r="F234" s="64"/>
      <c r="G234" s="64"/>
      <c r="H234" s="64"/>
      <c r="I234" s="64"/>
      <c r="J234" s="64"/>
      <c r="K234" s="64"/>
      <c r="L234" s="64"/>
    </row>
    <row r="235" spans="1:12" ht="15">
      <c r="A235" s="62"/>
      <c r="B235" s="65"/>
      <c r="C235" s="64"/>
      <c r="D235" s="64"/>
      <c r="E235" s="64"/>
      <c r="F235" s="64"/>
      <c r="G235" s="64"/>
      <c r="H235" s="64"/>
      <c r="I235" s="64"/>
      <c r="J235" s="64"/>
      <c r="K235" s="64"/>
      <c r="L235" s="64"/>
    </row>
    <row r="236" spans="1:12" ht="15">
      <c r="A236" s="62"/>
      <c r="B236" s="65"/>
      <c r="C236" s="64"/>
      <c r="D236" s="64"/>
      <c r="E236" s="64"/>
      <c r="F236" s="64"/>
      <c r="G236" s="64"/>
      <c r="H236" s="64"/>
      <c r="I236" s="64"/>
      <c r="J236" s="64"/>
      <c r="K236" s="64"/>
      <c r="L236" s="64"/>
    </row>
    <row r="237" spans="1:12" ht="15">
      <c r="A237" s="62"/>
      <c r="B237" s="65"/>
      <c r="C237" s="64"/>
      <c r="D237" s="64"/>
      <c r="E237" s="64"/>
      <c r="F237" s="64"/>
      <c r="G237" s="64"/>
      <c r="H237" s="64"/>
      <c r="I237" s="64"/>
      <c r="J237" s="64"/>
      <c r="K237" s="64"/>
      <c r="L237" s="64"/>
    </row>
    <row r="238" spans="1:12" ht="15">
      <c r="A238" s="62"/>
      <c r="B238" s="65"/>
      <c r="C238" s="64"/>
      <c r="D238" s="64"/>
      <c r="E238" s="64"/>
      <c r="F238" s="64"/>
      <c r="G238" s="64"/>
      <c r="H238" s="64"/>
      <c r="I238" s="64"/>
      <c r="J238" s="64"/>
      <c r="K238" s="64"/>
      <c r="L238" s="64"/>
    </row>
    <row r="239" spans="1:12" ht="15">
      <c r="A239" s="62"/>
      <c r="B239" s="65"/>
      <c r="C239" s="64"/>
      <c r="D239" s="64"/>
      <c r="E239" s="64"/>
      <c r="F239" s="64"/>
      <c r="G239" s="64"/>
      <c r="H239" s="64"/>
      <c r="I239" s="64"/>
      <c r="J239" s="64"/>
      <c r="K239" s="64"/>
      <c r="L239" s="64"/>
    </row>
    <row r="240" spans="1:12" ht="15">
      <c r="A240" s="62"/>
      <c r="B240" s="65"/>
      <c r="C240" s="64"/>
      <c r="D240" s="64"/>
      <c r="E240" s="64"/>
      <c r="F240" s="64"/>
      <c r="G240" s="64"/>
      <c r="H240" s="64"/>
      <c r="I240" s="64"/>
      <c r="J240" s="64"/>
      <c r="K240" s="64"/>
      <c r="L240" s="64"/>
    </row>
    <row r="241" spans="1:12" ht="15">
      <c r="A241" s="62"/>
      <c r="B241" s="65"/>
      <c r="C241" s="64"/>
      <c r="D241" s="64"/>
      <c r="E241" s="64"/>
      <c r="F241" s="64"/>
      <c r="G241" s="64"/>
      <c r="H241" s="64"/>
      <c r="I241" s="64"/>
      <c r="J241" s="64"/>
      <c r="K241" s="64"/>
      <c r="L241" s="64"/>
    </row>
    <row r="242" spans="1:12" ht="15">
      <c r="A242" s="62"/>
      <c r="B242" s="65"/>
      <c r="C242" s="64"/>
      <c r="D242" s="64"/>
      <c r="E242" s="64"/>
      <c r="F242" s="64"/>
      <c r="G242" s="64"/>
      <c r="H242" s="64"/>
      <c r="I242" s="64"/>
      <c r="J242" s="64"/>
      <c r="K242" s="64"/>
      <c r="L242" s="64"/>
    </row>
    <row r="243" spans="1:12" ht="15">
      <c r="A243" s="62"/>
      <c r="B243" s="65"/>
      <c r="C243" s="64"/>
      <c r="D243" s="64"/>
      <c r="E243" s="64"/>
      <c r="F243" s="64"/>
      <c r="G243" s="64"/>
      <c r="H243" s="64"/>
      <c r="I243" s="64"/>
      <c r="J243" s="64"/>
      <c r="K243" s="64"/>
      <c r="L243" s="64"/>
    </row>
    <row r="244" spans="1:12" ht="15">
      <c r="A244" s="62"/>
      <c r="B244" s="65"/>
      <c r="C244" s="64"/>
      <c r="D244" s="64"/>
      <c r="E244" s="64"/>
      <c r="F244" s="64"/>
      <c r="G244" s="64"/>
      <c r="H244" s="64"/>
      <c r="I244" s="64"/>
      <c r="J244" s="64"/>
      <c r="K244" s="64"/>
      <c r="L244" s="64"/>
    </row>
    <row r="245" spans="1:12" ht="15">
      <c r="A245" s="62"/>
      <c r="B245" s="65"/>
      <c r="C245" s="64"/>
      <c r="D245" s="64"/>
      <c r="E245" s="64"/>
      <c r="F245" s="64"/>
      <c r="G245" s="64"/>
      <c r="H245" s="64"/>
      <c r="I245" s="64"/>
      <c r="J245" s="64"/>
      <c r="K245" s="64"/>
      <c r="L245" s="64"/>
    </row>
    <row r="246" spans="1:12" ht="15">
      <c r="A246" s="62"/>
      <c r="B246" s="65"/>
      <c r="C246" s="64"/>
      <c r="D246" s="64"/>
      <c r="E246" s="64"/>
      <c r="F246" s="64"/>
      <c r="G246" s="64"/>
      <c r="H246" s="64"/>
      <c r="I246" s="64"/>
      <c r="J246" s="64"/>
      <c r="K246" s="64"/>
      <c r="L246" s="64"/>
    </row>
    <row r="247" spans="1:12" ht="15">
      <c r="A247" s="62"/>
      <c r="B247" s="65"/>
      <c r="C247" s="64"/>
      <c r="D247" s="64"/>
      <c r="E247" s="64"/>
      <c r="F247" s="64"/>
      <c r="G247" s="64"/>
      <c r="H247" s="64"/>
      <c r="I247" s="64"/>
      <c r="J247" s="64"/>
      <c r="K247" s="64"/>
      <c r="L247" s="64"/>
    </row>
    <row r="248" spans="1:12" ht="15">
      <c r="A248" s="62"/>
      <c r="B248" s="65"/>
      <c r="C248" s="64"/>
      <c r="D248" s="64"/>
      <c r="E248" s="64"/>
      <c r="F248" s="64"/>
      <c r="G248" s="64"/>
      <c r="H248" s="64"/>
      <c r="I248" s="64"/>
      <c r="J248" s="64"/>
      <c r="K248" s="64"/>
      <c r="L248" s="64"/>
    </row>
    <row r="249" spans="1:12" ht="15">
      <c r="A249" s="62"/>
      <c r="B249" s="65"/>
      <c r="C249" s="64"/>
      <c r="D249" s="64"/>
      <c r="E249" s="64"/>
      <c r="F249" s="64"/>
      <c r="G249" s="64"/>
      <c r="H249" s="64"/>
      <c r="I249" s="64"/>
      <c r="J249" s="64"/>
      <c r="K249" s="64"/>
      <c r="L249" s="64"/>
    </row>
    <row r="250" spans="1:12" ht="15">
      <c r="A250" s="62"/>
      <c r="B250" s="65"/>
      <c r="C250" s="64"/>
      <c r="D250" s="64"/>
      <c r="E250" s="64"/>
      <c r="F250" s="64"/>
      <c r="G250" s="64"/>
      <c r="H250" s="64"/>
      <c r="I250" s="64"/>
      <c r="J250" s="64"/>
      <c r="K250" s="64"/>
      <c r="L250" s="64"/>
    </row>
    <row r="251" spans="1:12" ht="15">
      <c r="A251" s="62"/>
      <c r="B251" s="65"/>
      <c r="C251" s="64"/>
      <c r="D251" s="64"/>
      <c r="E251" s="64"/>
      <c r="F251" s="64"/>
      <c r="G251" s="64"/>
      <c r="H251" s="64"/>
      <c r="I251" s="64"/>
      <c r="J251" s="64"/>
      <c r="K251" s="64"/>
      <c r="L251" s="64"/>
    </row>
    <row r="252" spans="1:12" ht="15">
      <c r="A252" s="62"/>
      <c r="B252" s="65"/>
      <c r="C252" s="64"/>
      <c r="D252" s="64"/>
      <c r="E252" s="64"/>
      <c r="F252" s="64"/>
      <c r="G252" s="64"/>
      <c r="H252" s="64"/>
      <c r="I252" s="64"/>
      <c r="J252" s="64"/>
      <c r="K252" s="64"/>
      <c r="L252" s="64"/>
    </row>
    <row r="253" spans="1:12" ht="15">
      <c r="A253" s="62"/>
      <c r="B253" s="65"/>
      <c r="C253" s="64"/>
      <c r="D253" s="64"/>
      <c r="E253" s="64"/>
      <c r="F253" s="64"/>
      <c r="G253" s="64"/>
      <c r="H253" s="64"/>
      <c r="I253" s="64"/>
      <c r="J253" s="64"/>
      <c r="K253" s="64"/>
      <c r="L253" s="64"/>
    </row>
    <row r="254" spans="1:12" ht="15">
      <c r="A254" s="62"/>
      <c r="B254" s="65"/>
      <c r="C254" s="64"/>
      <c r="D254" s="64"/>
      <c r="E254" s="64"/>
      <c r="F254" s="64"/>
      <c r="G254" s="64"/>
      <c r="H254" s="64"/>
      <c r="I254" s="64"/>
      <c r="J254" s="64"/>
      <c r="K254" s="64"/>
      <c r="L254" s="64"/>
    </row>
    <row r="255" spans="1:12" ht="15">
      <c r="A255" s="62"/>
      <c r="B255" s="65"/>
      <c r="C255" s="64"/>
      <c r="D255" s="64"/>
      <c r="E255" s="64"/>
      <c r="F255" s="64"/>
      <c r="G255" s="64"/>
      <c r="H255" s="64"/>
      <c r="I255" s="64"/>
      <c r="J255" s="64"/>
      <c r="K255" s="64"/>
      <c r="L255" s="64"/>
    </row>
    <row r="256" spans="1:12" ht="15">
      <c r="A256" s="62"/>
      <c r="B256" s="65"/>
      <c r="C256" s="64"/>
      <c r="D256" s="64"/>
      <c r="E256" s="64"/>
      <c r="F256" s="64"/>
      <c r="G256" s="64"/>
      <c r="H256" s="64"/>
      <c r="I256" s="64"/>
      <c r="J256" s="64"/>
      <c r="K256" s="64"/>
      <c r="L256" s="64"/>
    </row>
  </sheetData>
  <mergeCells count="20">
    <mergeCell ref="D4:D6"/>
    <mergeCell ref="E4:E6"/>
    <mergeCell ref="F4:F6"/>
    <mergeCell ref="A1:B1"/>
    <mergeCell ref="B3:B6"/>
    <mergeCell ref="C3:C6"/>
    <mergeCell ref="A3:A6"/>
    <mergeCell ref="D3:F3"/>
    <mergeCell ref="G3:I3"/>
    <mergeCell ref="G4:G6"/>
    <mergeCell ref="H4:H6"/>
    <mergeCell ref="I4:I6"/>
    <mergeCell ref="J3:L3"/>
    <mergeCell ref="J4:J6"/>
    <mergeCell ref="K4:K6"/>
    <mergeCell ref="L4:L6"/>
    <mergeCell ref="M3:N3"/>
    <mergeCell ref="M4:M6"/>
    <mergeCell ref="N4:N6"/>
    <mergeCell ref="O3:O6"/>
  </mergeCells>
  <printOptions horizontalCentered="1"/>
  <pageMargins left="0.25" right="0.25" top="0.24" bottom="0.36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plaanning commision</cp:lastModifiedBy>
  <cp:lastPrinted>2006-09-06T12:04:48Z</cp:lastPrinted>
  <dcterms:created xsi:type="dcterms:W3CDTF">2006-09-06T11:48:13Z</dcterms:created>
  <dcterms:modified xsi:type="dcterms:W3CDTF">2006-09-06T12:04:51Z</dcterms:modified>
  <cp:category/>
  <cp:version/>
  <cp:contentType/>
  <cp:contentStatus/>
</cp:coreProperties>
</file>