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ripura(F)" sheetId="1" r:id="rId1"/>
  </sheets>
  <definedNames>
    <definedName name="_xlnm.Print_Area" localSheetId="0">'Tripura(F)'!$A$1:$O$121</definedName>
    <definedName name="_xlnm.Print_Titles" localSheetId="0">'Tripura(F)'!$A:$B,'Tripura(F)'!$1:$7</definedName>
  </definedNames>
  <calcPr fullCalcOnLoad="1"/>
</workbook>
</file>

<file path=xl/sharedStrings.xml><?xml version="1.0" encoding="utf-8"?>
<sst xmlns="http://schemas.openxmlformats.org/spreadsheetml/2006/main" count="153" uniqueCount="144">
  <si>
    <t xml:space="preserve">FINANCIAL PERFORMANCE OF TRIPURA DURING TENTH PLAN </t>
  </si>
  <si>
    <t>(Rs. Lakhs)</t>
  </si>
  <si>
    <t>Sl. No.</t>
  </si>
  <si>
    <t>Major Heads/Minor Heads of Development</t>
  </si>
  <si>
    <t>Tenth Plan - 2002-07   Projected Outlay</t>
  </si>
  <si>
    <t>Annual Plan - 2002-03</t>
  </si>
  <si>
    <t>Annual Plan - 2003-04</t>
  </si>
  <si>
    <t>Annual Plan - 2004-05</t>
  </si>
  <si>
    <t>Annual Plan - 2005-06</t>
  </si>
  <si>
    <t>Annual Plan - 2006-07  Approved Outlay</t>
  </si>
  <si>
    <t>Approved Outlay</t>
  </si>
  <si>
    <t>Revised Outlay</t>
  </si>
  <si>
    <t>Actual Expenditure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</si>
  <si>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</si>
  <si>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</si>
  <si>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</si>
  <si>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</si>
  <si>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</si>
  <si>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</si>
  <si>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</si>
  <si>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</si>
  <si>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</si>
  <si>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</si>
  <si>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</si>
  <si>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</si>
  <si>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</si>
  <si>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</si>
  <si>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</si>
  <si>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I</t>
  </si>
  <si>
    <t xml:space="preserve">1. Crop Husbandry </t>
  </si>
  <si>
    <t>2. Horticulture</t>
  </si>
  <si>
    <t xml:space="preserve">3. Soil and Water Conservation (including </t>
  </si>
  <si>
    <t xml:space="preserve">    control of shifting cultivation)</t>
  </si>
  <si>
    <t>4. Animal Husbandry</t>
  </si>
  <si>
    <t>5. Dairy Development</t>
  </si>
  <si>
    <t>6. Fisheries</t>
  </si>
  <si>
    <t>7. Forestry &amp; Wildlife</t>
  </si>
  <si>
    <t>8. Plantations</t>
  </si>
  <si>
    <t>9. Food,Storage &amp; Warehousing</t>
  </si>
  <si>
    <t>10. Agricultural Research &amp; Education</t>
  </si>
  <si>
    <t>11. Agricultural Financial Institutions</t>
  </si>
  <si>
    <t>12. Cooperation</t>
  </si>
  <si>
    <t xml:space="preserve">       (a) Agriculture marketing</t>
  </si>
  <si>
    <t xml:space="preserve">       (b) Others </t>
  </si>
  <si>
    <t>Total - (I)</t>
  </si>
  <si>
    <t xml:space="preserve">II. </t>
  </si>
  <si>
    <t xml:space="preserve">(a) Drought Prone Area Programme (DPAP) </t>
  </si>
  <si>
    <t xml:space="preserve">(b) Desert Development Programme (DDP) </t>
  </si>
  <si>
    <t>(c)  Integrated Rural Energy Programme (IREP)</t>
  </si>
  <si>
    <t>(d) Integrated Wasteland Development Projects</t>
  </si>
  <si>
    <t>(e) Swaranjayanti Gram Swarozgar Yojana (SGSY)</t>
  </si>
  <si>
    <t>(f) DRDA Administration</t>
  </si>
  <si>
    <t xml:space="preserve">(g) Others </t>
  </si>
  <si>
    <t>(a) Sampoorna Gram Rozgar Yojana (SGRY)</t>
  </si>
  <si>
    <t xml:space="preserve">(b) Others </t>
  </si>
  <si>
    <t>3. Land Reforms</t>
  </si>
  <si>
    <t>(a) Community Development &amp; Panchayts</t>
  </si>
  <si>
    <t>(b) Other Programmes of Rural Development</t>
  </si>
  <si>
    <t>TOTAL - II</t>
  </si>
  <si>
    <t>III.</t>
  </si>
  <si>
    <t>IV.</t>
  </si>
  <si>
    <t>1. Major and Medium Irrigation</t>
  </si>
  <si>
    <t>2. Minor Irrigation</t>
  </si>
  <si>
    <t>3. Command Area Development (Including AIBP)</t>
  </si>
  <si>
    <t>4. Flood Control (includes flood protection works)</t>
  </si>
  <si>
    <t>TOTAL - IV</t>
  </si>
  <si>
    <t>V.</t>
  </si>
  <si>
    <t xml:space="preserve">1. Power </t>
  </si>
  <si>
    <t>2. Non-conventional Sources of Energy</t>
  </si>
  <si>
    <t>TOTAL - V</t>
  </si>
  <si>
    <t xml:space="preserve">VI. </t>
  </si>
  <si>
    <t>1. Village &amp; Small Industries</t>
  </si>
  <si>
    <t>2. Other Industries (Other than VSI)</t>
  </si>
  <si>
    <t>4. Minerals</t>
  </si>
  <si>
    <t>TOTAL - (VI)</t>
  </si>
  <si>
    <t>VII.</t>
  </si>
  <si>
    <t xml:space="preserve"> </t>
  </si>
  <si>
    <t>1. Ports &amp; Light Houses</t>
  </si>
  <si>
    <t>2. Civil Aviation</t>
  </si>
  <si>
    <t>3. Roads and Bridges</t>
  </si>
  <si>
    <t>4. Roads Transport</t>
  </si>
  <si>
    <t>5. Inland Water Transport</t>
  </si>
  <si>
    <t>6. Other Transport Services</t>
  </si>
  <si>
    <t>TOTAL - (VII)</t>
  </si>
  <si>
    <t>VIII.</t>
  </si>
  <si>
    <t>IX</t>
  </si>
  <si>
    <t xml:space="preserve">1. Scientific Research </t>
  </si>
  <si>
    <t>2. Ecology &amp; Environment</t>
  </si>
  <si>
    <t>TOTAL - (IX)</t>
  </si>
  <si>
    <t>X.</t>
  </si>
  <si>
    <t>1. Secretariat Economic Services</t>
  </si>
  <si>
    <t>2. Tourism</t>
  </si>
  <si>
    <t>3. Census, Surveys &amp; Statistics</t>
  </si>
  <si>
    <t>4. Civil Supplies</t>
  </si>
  <si>
    <t>a)District Planning / District Councils</t>
  </si>
  <si>
    <t>b) Weights &amp; Measures</t>
  </si>
  <si>
    <t xml:space="preserve">c) Others </t>
  </si>
  <si>
    <t>TOTAL - (X)</t>
  </si>
  <si>
    <t>XI.</t>
  </si>
  <si>
    <t>1. General Education</t>
  </si>
  <si>
    <t>2. Technical Education</t>
  </si>
  <si>
    <t>3. Sports &amp; Youth Services</t>
  </si>
  <si>
    <t>4. Art &amp; Culture</t>
  </si>
  <si>
    <t>Sub-Total (Education)</t>
  </si>
  <si>
    <t>5. Medical &amp; Public Health</t>
  </si>
  <si>
    <t>6. Water Supply &amp; Sanitation</t>
  </si>
  <si>
    <t xml:space="preserve">7. Housing (incl. Police Housing)                       </t>
  </si>
  <si>
    <t xml:space="preserve">    (I) Indira Awaas Yojana (IAY)</t>
  </si>
  <si>
    <t>8. Urban Development</t>
  </si>
  <si>
    <t xml:space="preserve">      (incl. State Capital Projects &amp; slum Area Development)</t>
  </si>
  <si>
    <t>9. Information &amp; Publicity</t>
  </si>
  <si>
    <t>10. Welfare of SCs,STs &amp; OBCs</t>
  </si>
  <si>
    <t>11. Labour &amp; Employment</t>
  </si>
  <si>
    <t>12. Social Security &amp; Social Welfare</t>
  </si>
  <si>
    <t>13. Nutrition</t>
  </si>
  <si>
    <t>14. Other Social Services.</t>
  </si>
  <si>
    <t>TOTAL - (XI)</t>
  </si>
  <si>
    <t>XII.</t>
  </si>
  <si>
    <t>1. Jails</t>
  </si>
  <si>
    <t>2. Stationery &amp; Printing</t>
  </si>
  <si>
    <t>3. Public Works</t>
  </si>
  <si>
    <t xml:space="preserve">   (a) Training</t>
  </si>
  <si>
    <t xml:space="preserve">   (b) Others</t>
  </si>
  <si>
    <t>TOTAL - (XII)</t>
  </si>
  <si>
    <t>GRAND TOTAL</t>
  </si>
  <si>
    <t>updated on 5th September, 2006</t>
  </si>
  <si>
    <r>
      <t xml:space="preserve"> </t>
    </r>
    <r>
      <rPr>
        <b/>
        <u val="single"/>
        <sz val="11"/>
        <rFont val="Bookman Old Style"/>
        <family val="1"/>
      </rPr>
      <t>Agriculture &amp; Allied Activities</t>
    </r>
  </si>
  <si>
    <r>
      <t xml:space="preserve">13. </t>
    </r>
    <r>
      <rPr>
        <b/>
        <u val="single"/>
        <sz val="11"/>
        <rFont val="Bookman Old Style"/>
        <family val="1"/>
      </rPr>
      <t>Other Agricultural Programmes</t>
    </r>
    <r>
      <rPr>
        <b/>
        <sz val="11"/>
        <rFont val="Bookman Old Style"/>
        <family val="1"/>
      </rPr>
      <t xml:space="preserve"> :</t>
    </r>
  </si>
  <si>
    <r>
      <t xml:space="preserve"> </t>
    </r>
    <r>
      <rPr>
        <b/>
        <u val="single"/>
        <sz val="11"/>
        <rFont val="Bookman Old Style"/>
        <family val="1"/>
      </rPr>
      <t>Rural Development</t>
    </r>
  </si>
  <si>
    <r>
      <t xml:space="preserve">1. </t>
    </r>
    <r>
      <rPr>
        <b/>
        <u val="single"/>
        <sz val="11"/>
        <rFont val="Bookman Old Style"/>
        <family val="1"/>
      </rPr>
      <t>Special Programme for Rural Development</t>
    </r>
    <r>
      <rPr>
        <u val="single"/>
        <sz val="11"/>
        <rFont val="Bookman Old Style"/>
        <family val="1"/>
      </rPr>
      <t xml:space="preserve"> </t>
    </r>
    <r>
      <rPr>
        <sz val="11"/>
        <rFont val="Bookman Old Style"/>
        <family val="1"/>
      </rPr>
      <t>:</t>
    </r>
  </si>
  <si>
    <r>
      <t xml:space="preserve">2. </t>
    </r>
    <r>
      <rPr>
        <b/>
        <u val="single"/>
        <sz val="11"/>
        <rFont val="Bookman Old Style"/>
        <family val="1"/>
      </rPr>
      <t>Rural Employment</t>
    </r>
  </si>
  <si>
    <r>
      <t xml:space="preserve">4. </t>
    </r>
    <r>
      <rPr>
        <b/>
        <u val="single"/>
        <sz val="11"/>
        <rFont val="Bookman Old Style"/>
        <family val="1"/>
      </rPr>
      <t>Other Rural Development Programmes</t>
    </r>
  </si>
  <si>
    <r>
      <t xml:space="preserve"> </t>
    </r>
    <r>
      <rPr>
        <b/>
        <u val="single"/>
        <sz val="11"/>
        <rFont val="Bookman Old Style"/>
        <family val="1"/>
      </rPr>
      <t>Special Areas Programmes</t>
    </r>
  </si>
  <si>
    <r>
      <t xml:space="preserve"> </t>
    </r>
    <r>
      <rPr>
        <b/>
        <u val="single"/>
        <sz val="11"/>
        <rFont val="Bookman Old Style"/>
        <family val="1"/>
      </rPr>
      <t>Irrigation &amp; Flood Control</t>
    </r>
  </si>
  <si>
    <r>
      <t xml:space="preserve">  </t>
    </r>
    <r>
      <rPr>
        <b/>
        <u val="single"/>
        <sz val="11"/>
        <rFont val="Bookman Old Style"/>
        <family val="1"/>
      </rPr>
      <t>Energy</t>
    </r>
  </si>
  <si>
    <r>
      <t xml:space="preserve"> </t>
    </r>
    <r>
      <rPr>
        <b/>
        <u val="single"/>
        <sz val="11"/>
        <rFont val="Bookman Old Style"/>
        <family val="1"/>
      </rPr>
      <t>Industry &amp; Minerals</t>
    </r>
  </si>
  <si>
    <r>
      <t xml:space="preserve">  </t>
    </r>
    <r>
      <rPr>
        <b/>
        <u val="single"/>
        <sz val="11"/>
        <rFont val="Bookman Old Style"/>
        <family val="1"/>
      </rPr>
      <t>Transport</t>
    </r>
  </si>
  <si>
    <r>
      <t xml:space="preserve">  </t>
    </r>
    <r>
      <rPr>
        <b/>
        <u val="single"/>
        <sz val="11"/>
        <rFont val="Bookman Old Style"/>
        <family val="1"/>
      </rPr>
      <t>Communications</t>
    </r>
  </si>
  <si>
    <r>
      <t xml:space="preserve"> </t>
    </r>
    <r>
      <rPr>
        <b/>
        <u val="single"/>
        <sz val="11"/>
        <rFont val="Bookman Old Style"/>
        <family val="1"/>
      </rPr>
      <t>Science,Technology &amp; Environment</t>
    </r>
  </si>
  <si>
    <r>
      <t xml:space="preserve">  </t>
    </r>
    <r>
      <rPr>
        <b/>
        <u val="single"/>
        <sz val="11"/>
        <rFont val="Bookman Old Style"/>
        <family val="1"/>
      </rPr>
      <t>General Economic Services</t>
    </r>
  </si>
  <si>
    <r>
      <t xml:space="preserve">5. </t>
    </r>
    <r>
      <rPr>
        <b/>
        <u val="single"/>
        <sz val="11"/>
        <rFont val="Bookman Old Style"/>
        <family val="1"/>
      </rPr>
      <t>Other General Economic Services :</t>
    </r>
  </si>
  <si>
    <r>
      <t xml:space="preserve">  </t>
    </r>
    <r>
      <rPr>
        <b/>
        <u val="single"/>
        <sz val="11"/>
        <rFont val="Bookman Old Style"/>
        <family val="1"/>
      </rPr>
      <t>Social Services</t>
    </r>
  </si>
  <si>
    <r>
      <t xml:space="preserve">  </t>
    </r>
    <r>
      <rPr>
        <b/>
        <u val="single"/>
        <sz val="11"/>
        <rFont val="Bookman Old Style"/>
        <family val="1"/>
      </rPr>
      <t>General Services</t>
    </r>
  </si>
  <si>
    <r>
      <t xml:space="preserve">4. </t>
    </r>
    <r>
      <rPr>
        <b/>
        <u val="single"/>
        <sz val="11"/>
        <rFont val="Bookman Old Style"/>
        <family val="1"/>
      </rPr>
      <t>Other Administrative Services</t>
    </r>
    <r>
      <rPr>
        <sz val="11"/>
        <rFont val="Bookman Old Style"/>
        <family val="1"/>
      </rPr>
      <t xml:space="preserve"> :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</si>
</sst>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"/>
    <numFmt numFmtId="167" formatCode="0.000"/>
    <numFmt numFmtId="168" formatCode="0.0_)"/>
    <numFmt numFmtId="169" formatCode="0.0000"/>
    <numFmt numFmtId="170" formatCode="0.00000"/>
    <numFmt numFmtId="171" formatCode="0.000000"/>
    <numFmt numFmtId="172" formatCode="0.0000000"/>
    <numFmt numFmtId="173" formatCode="0.00_);\(0.00\)"/>
    <numFmt numFmtId="174" formatCode="0.000_)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u val="single"/>
      <sz val="12"/>
      <name val="Bookman Old Style"/>
      <family val="1"/>
    </font>
    <font>
      <b/>
      <u val="single"/>
      <sz val="11"/>
      <name val="Bookman Old Style"/>
      <family val="1"/>
    </font>
    <font>
      <sz val="12"/>
      <name val="Bookman Old Style"/>
      <family val="1"/>
    </font>
    <font>
      <sz val="10"/>
      <name val="Times New Roman"/>
      <family val="1"/>
    </font>
    <font>
      <b/>
      <sz val="12"/>
      <name val="Bookman Old Style"/>
      <family val="1"/>
    </font>
    <font>
      <b/>
      <sz val="10"/>
      <name val="Bookman Old Style"/>
      <family val="1"/>
    </font>
    <font>
      <b/>
      <i/>
      <sz val="12"/>
      <name val="Bookman Old Style"/>
      <family val="1"/>
    </font>
    <font>
      <b/>
      <i/>
      <sz val="10"/>
      <name val="Times New Roman"/>
      <family val="1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name val="Times New Roman"/>
      <family val="1"/>
    </font>
    <font>
      <u val="single"/>
      <sz val="11"/>
      <name val="Bookman Old Style"/>
      <family val="1"/>
    </font>
    <font>
      <sz val="10"/>
      <name val="Bookman Old Style"/>
      <family val="1"/>
    </font>
    <font>
      <b/>
      <sz val="1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5" fontId="3" fillId="0" borderId="0">
      <alignment/>
      <protection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4" fillId="2" borderId="0" xfId="21" applyNumberFormat="1" applyFont="1" applyFill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164" fontId="8" fillId="2" borderId="1" xfId="21" applyNumberFormat="1" applyFont="1" applyFill="1" applyBorder="1" applyAlignment="1">
      <alignment vertical="center"/>
      <protection/>
    </xf>
    <xf numFmtId="165" fontId="6" fillId="2" borderId="0" xfId="21" applyFont="1" applyFill="1" applyBorder="1" applyAlignment="1">
      <alignment vertical="center"/>
      <protection/>
    </xf>
    <xf numFmtId="164" fontId="6" fillId="2" borderId="0" xfId="21" applyNumberFormat="1" applyFont="1" applyFill="1" applyAlignment="1">
      <alignment vertical="center"/>
      <protection/>
    </xf>
    <xf numFmtId="164" fontId="7" fillId="2" borderId="0" xfId="21" applyNumberFormat="1" applyFont="1" applyFill="1" applyAlignment="1">
      <alignment vertical="center"/>
      <protection/>
    </xf>
    <xf numFmtId="164" fontId="9" fillId="2" borderId="2" xfId="21" applyNumberFormat="1" applyFont="1" applyFill="1" applyBorder="1" applyAlignment="1">
      <alignment horizontal="center" vertical="center" wrapText="1"/>
      <protection/>
    </xf>
    <xf numFmtId="164" fontId="9" fillId="2" borderId="2" xfId="21" applyNumberFormat="1" applyFont="1" applyFill="1" applyBorder="1" applyAlignment="1" applyProtection="1">
      <alignment horizontal="center" vertical="center"/>
      <protection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/>
    </xf>
    <xf numFmtId="0" fontId="9" fillId="0" borderId="2" xfId="0" applyFont="1" applyBorder="1" applyAlignment="1">
      <alignment vertical="top" wrapText="1"/>
    </xf>
    <xf numFmtId="164" fontId="9" fillId="2" borderId="2" xfId="21" applyNumberFormat="1" applyFont="1" applyFill="1" applyBorder="1" applyAlignment="1" quotePrefix="1">
      <alignment horizontal="center" vertical="center"/>
      <protection/>
    </xf>
    <xf numFmtId="164" fontId="9" fillId="2" borderId="2" xfId="21" applyNumberFormat="1" applyFont="1" applyFill="1" applyBorder="1" applyAlignment="1" applyProtection="1" quotePrefix="1">
      <alignment horizontal="center" vertical="center"/>
      <protection/>
    </xf>
    <xf numFmtId="0" fontId="9" fillId="2" borderId="2" xfId="0" applyFont="1" applyFill="1" applyBorder="1" applyAlignment="1" quotePrefix="1">
      <alignment horizontal="center"/>
    </xf>
    <xf numFmtId="0" fontId="10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64" fontId="12" fillId="2" borderId="3" xfId="21" applyNumberFormat="1" applyFont="1" applyFill="1" applyBorder="1" applyAlignment="1">
      <alignment vertical="center"/>
      <protection/>
    </xf>
    <xf numFmtId="164" fontId="12" fillId="2" borderId="4" xfId="21" applyNumberFormat="1" applyFont="1" applyFill="1" applyBorder="1" applyAlignment="1" applyProtection="1">
      <alignment horizontal="left" vertical="center"/>
      <protection/>
    </xf>
    <xf numFmtId="0" fontId="13" fillId="2" borderId="4" xfId="0" applyFont="1" applyFill="1" applyBorder="1" applyAlignment="1">
      <alignment/>
    </xf>
    <xf numFmtId="0" fontId="13" fillId="2" borderId="5" xfId="0" applyFont="1" applyFill="1" applyBorder="1" applyAlignment="1">
      <alignment/>
    </xf>
    <xf numFmtId="164" fontId="12" fillId="2" borderId="6" xfId="21" applyNumberFormat="1" applyFont="1" applyFill="1" applyBorder="1" applyAlignment="1">
      <alignment vertical="center"/>
      <protection/>
    </xf>
    <xf numFmtId="164" fontId="13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4" xfId="0" applyNumberFormat="1" applyFont="1" applyFill="1" applyBorder="1" applyAlignment="1">
      <alignment/>
    </xf>
    <xf numFmtId="2" fontId="13" fillId="2" borderId="7" xfId="0" applyNumberFormat="1" applyFont="1" applyFill="1" applyBorder="1" applyAlignment="1">
      <alignment/>
    </xf>
    <xf numFmtId="165" fontId="13" fillId="0" borderId="4" xfId="0" applyNumberFormat="1" applyFont="1" applyBorder="1" applyAlignment="1">
      <alignment vertical="center"/>
    </xf>
    <xf numFmtId="165" fontId="13" fillId="2" borderId="4" xfId="0" applyNumberFormat="1" applyFont="1" applyFill="1" applyBorder="1" applyAlignment="1">
      <alignment/>
    </xf>
    <xf numFmtId="165" fontId="13" fillId="2" borderId="7" xfId="0" applyNumberFormat="1" applyFont="1" applyFill="1" applyBorder="1" applyAlignment="1">
      <alignment/>
    </xf>
    <xf numFmtId="2" fontId="13" fillId="2" borderId="5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vertical="center"/>
      <protection/>
    </xf>
    <xf numFmtId="164" fontId="5" fillId="2" borderId="4" xfId="21" applyNumberFormat="1" applyFont="1" applyFill="1" applyBorder="1" applyAlignment="1" applyProtection="1">
      <alignment horizontal="left" vertical="center"/>
      <protection/>
    </xf>
    <xf numFmtId="2" fontId="9" fillId="2" borderId="4" xfId="0" applyNumberFormat="1" applyFont="1" applyFill="1" applyBorder="1" applyAlignment="1">
      <alignment/>
    </xf>
    <xf numFmtId="2" fontId="9" fillId="2" borderId="7" xfId="0" applyNumberFormat="1" applyFont="1" applyFill="1" applyBorder="1" applyAlignment="1">
      <alignment/>
    </xf>
    <xf numFmtId="165" fontId="9" fillId="2" borderId="4" xfId="0" applyNumberFormat="1" applyFont="1" applyFill="1" applyBorder="1" applyAlignment="1">
      <alignment/>
    </xf>
    <xf numFmtId="165" fontId="9" fillId="2" borderId="7" xfId="0" applyNumberFormat="1" applyFont="1" applyFill="1" applyBorder="1" applyAlignment="1">
      <alignment/>
    </xf>
    <xf numFmtId="165" fontId="9" fillId="2" borderId="5" xfId="0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14" fillId="2" borderId="0" xfId="0" applyFont="1" applyFill="1" applyAlignment="1">
      <alignment/>
    </xf>
    <xf numFmtId="2" fontId="12" fillId="2" borderId="7" xfId="0" applyNumberFormat="1" applyFont="1" applyFill="1" applyBorder="1" applyAlignment="1">
      <alignment/>
    </xf>
    <xf numFmtId="173" fontId="13" fillId="2" borderId="4" xfId="0" applyNumberFormat="1" applyFont="1" applyFill="1" applyBorder="1" applyAlignment="1">
      <alignment horizontal="center"/>
    </xf>
    <xf numFmtId="165" fontId="13" fillId="0" borderId="4" xfId="0" applyNumberFormat="1" applyFont="1" applyBorder="1" applyAlignment="1">
      <alignment/>
    </xf>
    <xf numFmtId="165" fontId="9" fillId="2" borderId="4" xfId="0" applyNumberFormat="1" applyFont="1" applyFill="1" applyBorder="1" applyAlignment="1">
      <alignment horizontal="right"/>
    </xf>
    <xf numFmtId="165" fontId="9" fillId="2" borderId="7" xfId="0" applyNumberFormat="1" applyFont="1" applyFill="1" applyBorder="1" applyAlignment="1">
      <alignment horizontal="right"/>
    </xf>
    <xf numFmtId="2" fontId="9" fillId="2" borderId="5" xfId="0" applyNumberFormat="1" applyFont="1" applyFill="1" applyBorder="1" applyAlignment="1">
      <alignment/>
    </xf>
    <xf numFmtId="173" fontId="9" fillId="2" borderId="4" xfId="0" applyNumberFormat="1" applyFont="1" applyFill="1" applyBorder="1" applyAlignment="1">
      <alignment horizontal="center"/>
    </xf>
    <xf numFmtId="165" fontId="16" fillId="2" borderId="7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vertical="center"/>
      <protection/>
    </xf>
    <xf numFmtId="2" fontId="13" fillId="2" borderId="4" xfId="0" applyNumberFormat="1" applyFont="1" applyFill="1" applyBorder="1" applyAlignment="1">
      <alignment horizontal="center"/>
    </xf>
    <xf numFmtId="2" fontId="9" fillId="2" borderId="10" xfId="0" applyNumberFormat="1" applyFont="1" applyFill="1" applyBorder="1" applyAlignment="1">
      <alignment/>
    </xf>
    <xf numFmtId="39" fontId="13" fillId="2" borderId="4" xfId="0" applyNumberFormat="1" applyFont="1" applyFill="1" applyBorder="1" applyAlignment="1">
      <alignment horizontal="center"/>
    </xf>
    <xf numFmtId="165" fontId="12" fillId="2" borderId="7" xfId="0" applyNumberFormat="1" applyFont="1" applyFill="1" applyBorder="1" applyAlignment="1">
      <alignment/>
    </xf>
    <xf numFmtId="2" fontId="12" fillId="2" borderId="5" xfId="0" applyNumberFormat="1" applyFont="1" applyFill="1" applyBorder="1" applyAlignment="1">
      <alignment/>
    </xf>
    <xf numFmtId="2" fontId="13" fillId="0" borderId="7" xfId="0" applyNumberFormat="1" applyFont="1" applyFill="1" applyBorder="1" applyAlignment="1">
      <alignment/>
    </xf>
    <xf numFmtId="2" fontId="13" fillId="0" borderId="4" xfId="0" applyNumberFormat="1" applyFont="1" applyFill="1" applyBorder="1" applyAlignment="1">
      <alignment/>
    </xf>
    <xf numFmtId="165" fontId="9" fillId="2" borderId="10" xfId="0" applyNumberFormat="1" applyFont="1" applyFill="1" applyBorder="1" applyAlignment="1">
      <alignment/>
    </xf>
    <xf numFmtId="164" fontId="12" fillId="2" borderId="8" xfId="21" applyNumberFormat="1" applyFont="1" applyFill="1" applyBorder="1" applyAlignment="1">
      <alignment horizontal="right" vertical="center"/>
      <protection/>
    </xf>
    <xf numFmtId="165" fontId="13" fillId="2" borderId="10" xfId="0" applyNumberFormat="1" applyFont="1" applyFill="1" applyBorder="1" applyAlignment="1">
      <alignment/>
    </xf>
    <xf numFmtId="164" fontId="13" fillId="2" borderId="4" xfId="21" applyNumberFormat="1" applyFont="1" applyFill="1" applyBorder="1" applyAlignment="1">
      <alignment vertical="center"/>
      <protection/>
    </xf>
    <xf numFmtId="164" fontId="16" fillId="2" borderId="4" xfId="21" applyNumberFormat="1" applyFont="1" applyFill="1" applyBorder="1" applyAlignment="1" applyProtection="1">
      <alignment horizontal="left" vertical="center"/>
      <protection/>
    </xf>
    <xf numFmtId="2" fontId="13" fillId="2" borderId="0" xfId="0" applyNumberFormat="1" applyFont="1" applyFill="1" applyBorder="1" applyAlignment="1">
      <alignment/>
    </xf>
    <xf numFmtId="164" fontId="12" fillId="2" borderId="9" xfId="21" applyNumberFormat="1" applyFont="1" applyFill="1" applyBorder="1" applyAlignment="1">
      <alignment horizontal="center" vertical="center"/>
      <protection/>
    </xf>
    <xf numFmtId="164" fontId="5" fillId="2" borderId="11" xfId="21" applyNumberFormat="1" applyFont="1" applyFill="1" applyBorder="1" applyAlignment="1" applyProtection="1">
      <alignment horizontal="left" vertical="center"/>
      <protection/>
    </xf>
    <xf numFmtId="2" fontId="9" fillId="2" borderId="11" xfId="0" applyNumberFormat="1" applyFont="1" applyFill="1" applyBorder="1" applyAlignment="1">
      <alignment/>
    </xf>
    <xf numFmtId="165" fontId="9" fillId="2" borderId="12" xfId="0" applyNumberFormat="1" applyFont="1" applyFill="1" applyBorder="1" applyAlignment="1">
      <alignment/>
    </xf>
    <xf numFmtId="2" fontId="9" fillId="2" borderId="13" xfId="0" applyNumberFormat="1" applyFont="1" applyFill="1" applyBorder="1" applyAlignment="1">
      <alignment/>
    </xf>
    <xf numFmtId="164" fontId="13" fillId="2" borderId="0" xfId="21" applyNumberFormat="1" applyFont="1" applyFill="1" applyAlignment="1">
      <alignment vertical="center"/>
      <protection/>
    </xf>
    <xf numFmtId="0" fontId="13" fillId="2" borderId="0" xfId="0" applyFont="1" applyFill="1" applyAlignment="1">
      <alignment/>
    </xf>
    <xf numFmtId="164" fontId="17" fillId="2" borderId="8" xfId="21" applyNumberFormat="1" applyFont="1" applyFill="1" applyBorder="1" applyAlignment="1">
      <alignment vertical="center"/>
      <protection/>
    </xf>
    <xf numFmtId="164" fontId="12" fillId="2" borderId="0" xfId="21" applyNumberFormat="1" applyFont="1" applyFill="1" applyAlignment="1">
      <alignment vertical="center"/>
      <protection/>
    </xf>
    <xf numFmtId="0" fontId="18" fillId="2" borderId="0" xfId="0" applyFont="1" applyFill="1" applyAlignment="1">
      <alignment/>
    </xf>
    <xf numFmtId="164" fontId="18" fillId="2" borderId="0" xfId="21" applyNumberFormat="1" applyFont="1" applyFill="1" applyAlignment="1">
      <alignment vertical="center"/>
      <protection/>
    </xf>
    <xf numFmtId="164" fontId="14" fillId="2" borderId="8" xfId="21" applyNumberFormat="1" applyFont="1" applyFill="1" applyBorder="1" applyAlignment="1">
      <alignment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out03-0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56"/>
  <sheetViews>
    <sheetView tabSelected="1" view="pageBreakPreview" zoomScale="55" zoomScaleNormal="85" zoomScaleSheetLayoutView="55" workbookViewId="0" topLeftCell="A1">
      <selection activeCell="A2" sqref="A2:IV2"/>
    </sheetView>
  </sheetViews>
  <sheetFormatPr defaultColWidth="9.140625" defaultRowHeight="12.75"/>
  <cols>
    <col min="1" max="1" width="5.28125" style="73" customWidth="1"/>
    <col min="2" max="2" width="55.421875" style="8" customWidth="1"/>
    <col min="3" max="3" width="15.57421875" style="4" customWidth="1"/>
    <col min="4" max="4" width="13.7109375" style="4" customWidth="1"/>
    <col min="5" max="5" width="12.7109375" style="4" customWidth="1"/>
    <col min="6" max="6" width="14.00390625" style="4" customWidth="1"/>
    <col min="7" max="8" width="12.7109375" style="4" customWidth="1"/>
    <col min="9" max="9" width="14.140625" style="4" customWidth="1"/>
    <col min="10" max="10" width="12.7109375" style="4" customWidth="1"/>
    <col min="11" max="12" width="14.7109375" style="4" customWidth="1"/>
    <col min="13" max="14" width="14.8515625" style="4" customWidth="1"/>
    <col min="15" max="15" width="17.7109375" style="4" customWidth="1"/>
    <col min="16" max="16384" width="9.140625" style="4" customWidth="1"/>
  </cols>
  <sheetData>
    <row r="1" spans="1:34" ht="15.75">
      <c r="A1" s="1"/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s="8" customFormat="1" ht="13.5" customHeight="1" thickBot="1">
      <c r="A2" s="5"/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 t="s">
        <v>1</v>
      </c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ht="15" customHeight="1" thickBot="1">
      <c r="A3" s="9" t="s">
        <v>2</v>
      </c>
      <c r="B3" s="10" t="s">
        <v>3</v>
      </c>
      <c r="C3" s="11" t="s">
        <v>4</v>
      </c>
      <c r="D3" s="12" t="s">
        <v>5</v>
      </c>
      <c r="E3" s="12"/>
      <c r="F3" s="12"/>
      <c r="G3" s="12" t="s">
        <v>6</v>
      </c>
      <c r="H3" s="12"/>
      <c r="I3" s="12"/>
      <c r="J3" s="12" t="s">
        <v>7</v>
      </c>
      <c r="K3" s="12"/>
      <c r="L3" s="12"/>
      <c r="M3" s="12" t="s">
        <v>8</v>
      </c>
      <c r="N3" s="12"/>
      <c r="O3" s="11" t="s">
        <v>9</v>
      </c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" customHeight="1" thickBot="1">
      <c r="A4" s="9"/>
      <c r="B4" s="10"/>
      <c r="C4" s="13"/>
      <c r="D4" s="11" t="s">
        <v>10</v>
      </c>
      <c r="E4" s="11" t="s">
        <v>11</v>
      </c>
      <c r="F4" s="11" t="s">
        <v>12</v>
      </c>
      <c r="G4" s="11" t="s">
        <v>10</v>
      </c>
      <c r="H4" s="11" t="s">
        <v>11</v>
      </c>
      <c r="I4" s="11" t="s">
        <v>12</v>
      </c>
      <c r="J4" s="11" t="s">
        <v>10</v>
      </c>
      <c r="K4" s="11" t="s">
        <v>11</v>
      </c>
      <c r="L4" s="11" t="s">
        <v>12</v>
      </c>
      <c r="M4" s="11" t="s">
        <v>10</v>
      </c>
      <c r="N4" s="11" t="s">
        <v>11</v>
      </c>
      <c r="O4" s="11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" customHeight="1" thickBot="1">
      <c r="A5" s="9"/>
      <c r="B5" s="10"/>
      <c r="C5" s="13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15" customHeight="1" thickBot="1">
      <c r="A6" s="9"/>
      <c r="B6" s="10"/>
      <c r="C6" s="13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s="18" customFormat="1" ht="15" customHeight="1" thickBot="1">
      <c r="A7" s="14" t="s">
        <v>13</v>
      </c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6" t="s">
        <v>21</v>
      </c>
      <c r="J7" s="16" t="s">
        <v>22</v>
      </c>
      <c r="K7" s="16" t="s">
        <v>23</v>
      </c>
      <c r="L7" s="16" t="s">
        <v>24</v>
      </c>
      <c r="M7" s="16" t="s">
        <v>25</v>
      </c>
      <c r="N7" s="16" t="s">
        <v>26</v>
      </c>
      <c r="O7" s="16" t="s">
        <v>27</v>
      </c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</row>
    <row r="8" spans="1:34" ht="15" customHeight="1">
      <c r="A8" s="19" t="s">
        <v>28</v>
      </c>
      <c r="B8" s="20" t="s">
        <v>126</v>
      </c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2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15" customHeight="1">
      <c r="A9" s="23"/>
      <c r="B9" s="24" t="s">
        <v>29</v>
      </c>
      <c r="C9" s="25">
        <v>21208</v>
      </c>
      <c r="D9" s="25">
        <v>1921</v>
      </c>
      <c r="E9" s="25">
        <v>1921</v>
      </c>
      <c r="F9" s="26">
        <v>1500.05</v>
      </c>
      <c r="G9" s="27">
        <v>2240</v>
      </c>
      <c r="H9" s="28">
        <v>1594.78</v>
      </c>
      <c r="I9" s="29">
        <v>898.87</v>
      </c>
      <c r="J9" s="26">
        <v>1726.27</v>
      </c>
      <c r="K9" s="25">
        <v>637.14</v>
      </c>
      <c r="L9" s="26">
        <v>478.02</v>
      </c>
      <c r="M9" s="28">
        <v>1650</v>
      </c>
      <c r="N9" s="29">
        <v>1044.93</v>
      </c>
      <c r="O9" s="30">
        <v>1433.05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15" customHeight="1">
      <c r="A10" s="23"/>
      <c r="B10" s="24" t="s">
        <v>30</v>
      </c>
      <c r="C10" s="25"/>
      <c r="D10" s="25"/>
      <c r="E10" s="25"/>
      <c r="F10" s="26">
        <v>173.45</v>
      </c>
      <c r="G10" s="28">
        <v>0</v>
      </c>
      <c r="H10" s="28">
        <v>0</v>
      </c>
      <c r="I10" s="29">
        <v>417.34</v>
      </c>
      <c r="J10" s="26"/>
      <c r="K10" s="25">
        <v>425.68</v>
      </c>
      <c r="L10" s="26">
        <v>330.38</v>
      </c>
      <c r="M10" s="28">
        <v>591.45</v>
      </c>
      <c r="N10" s="29">
        <v>518.59</v>
      </c>
      <c r="O10" s="30">
        <v>563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5" customHeight="1">
      <c r="A11" s="23"/>
      <c r="B11" s="24" t="s">
        <v>31</v>
      </c>
      <c r="C11" s="25">
        <v>816</v>
      </c>
      <c r="D11" s="25">
        <v>49</v>
      </c>
      <c r="E11" s="25">
        <v>49</v>
      </c>
      <c r="F11" s="26">
        <v>38.81</v>
      </c>
      <c r="G11" s="27">
        <v>47</v>
      </c>
      <c r="H11" s="28">
        <v>44.89</v>
      </c>
      <c r="I11" s="29">
        <v>42.85</v>
      </c>
      <c r="J11" s="26"/>
      <c r="K11" s="25"/>
      <c r="L11" s="26">
        <v>39.89</v>
      </c>
      <c r="M11" s="28"/>
      <c r="N11" s="29"/>
      <c r="O11" s="30">
        <v>82.29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5" customHeight="1">
      <c r="A12" s="23"/>
      <c r="B12" s="24" t="s">
        <v>32</v>
      </c>
      <c r="C12" s="25"/>
      <c r="D12" s="25"/>
      <c r="E12" s="25"/>
      <c r="G12" s="28"/>
      <c r="H12" s="28"/>
      <c r="I12" s="29"/>
      <c r="J12" s="26">
        <v>92.79</v>
      </c>
      <c r="K12" s="25">
        <v>38.15</v>
      </c>
      <c r="L12" s="26"/>
      <c r="M12" s="28">
        <v>399.9</v>
      </c>
      <c r="N12" s="29">
        <v>45.85</v>
      </c>
      <c r="O12" s="30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15" customHeight="1">
      <c r="A13" s="31"/>
      <c r="B13" s="24" t="s">
        <v>33</v>
      </c>
      <c r="C13" s="25">
        <v>9241</v>
      </c>
      <c r="D13" s="25">
        <v>499</v>
      </c>
      <c r="E13" s="25">
        <v>499</v>
      </c>
      <c r="F13" s="26">
        <v>468.04</v>
      </c>
      <c r="G13" s="27">
        <v>389</v>
      </c>
      <c r="H13" s="28">
        <v>318.15</v>
      </c>
      <c r="I13" s="29">
        <v>236.32</v>
      </c>
      <c r="J13" s="26">
        <v>379.96</v>
      </c>
      <c r="K13" s="25">
        <v>412.8</v>
      </c>
      <c r="L13" s="26">
        <v>120.04</v>
      </c>
      <c r="M13" s="28">
        <v>808.51</v>
      </c>
      <c r="N13" s="29">
        <v>438.5</v>
      </c>
      <c r="O13" s="30">
        <v>1063.65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15" customHeight="1">
      <c r="A14" s="31"/>
      <c r="B14" s="24" t="s">
        <v>34</v>
      </c>
      <c r="C14" s="25">
        <v>403</v>
      </c>
      <c r="D14" s="25">
        <v>7</v>
      </c>
      <c r="E14" s="25">
        <v>7</v>
      </c>
      <c r="F14" s="26">
        <v>3.5</v>
      </c>
      <c r="G14" s="27">
        <v>3</v>
      </c>
      <c r="H14" s="28">
        <v>2.5</v>
      </c>
      <c r="I14" s="29">
        <v>2.18</v>
      </c>
      <c r="J14" s="26">
        <v>2.56</v>
      </c>
      <c r="K14" s="25">
        <v>1.35</v>
      </c>
      <c r="L14" s="26">
        <v>1.35</v>
      </c>
      <c r="M14" s="28">
        <v>5</v>
      </c>
      <c r="N14" s="29">
        <v>6.5</v>
      </c>
      <c r="O14" s="30">
        <v>15.35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15" customHeight="1">
      <c r="A15" s="31"/>
      <c r="B15" s="24" t="s">
        <v>35</v>
      </c>
      <c r="C15" s="25">
        <v>2603</v>
      </c>
      <c r="D15" s="25">
        <v>232</v>
      </c>
      <c r="E15" s="25">
        <v>232</v>
      </c>
      <c r="F15" s="26">
        <v>232.36</v>
      </c>
      <c r="G15" s="27">
        <v>235</v>
      </c>
      <c r="H15" s="28">
        <v>230.79</v>
      </c>
      <c r="I15" s="29">
        <v>220.55</v>
      </c>
      <c r="J15" s="26">
        <v>241.92</v>
      </c>
      <c r="K15" s="25">
        <v>506.99</v>
      </c>
      <c r="L15" s="26">
        <v>243.06</v>
      </c>
      <c r="M15" s="28">
        <v>609.4</v>
      </c>
      <c r="N15" s="29">
        <v>375.8</v>
      </c>
      <c r="O15" s="30">
        <v>933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15" customHeight="1">
      <c r="A16" s="31"/>
      <c r="B16" s="24" t="s">
        <v>36</v>
      </c>
      <c r="C16" s="25">
        <v>4835</v>
      </c>
      <c r="D16" s="25">
        <v>684</v>
      </c>
      <c r="E16" s="25">
        <v>684</v>
      </c>
      <c r="F16" s="26">
        <v>687.42</v>
      </c>
      <c r="G16" s="27">
        <v>780</v>
      </c>
      <c r="H16" s="28">
        <v>842.83</v>
      </c>
      <c r="I16" s="29">
        <v>742.98</v>
      </c>
      <c r="J16" s="26">
        <v>712.49</v>
      </c>
      <c r="K16" s="25">
        <v>566.35</v>
      </c>
      <c r="L16" s="26">
        <v>457.55</v>
      </c>
      <c r="M16" s="28">
        <v>964.11</v>
      </c>
      <c r="N16" s="29">
        <v>1017.3</v>
      </c>
      <c r="O16" s="30">
        <v>1133.53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15" customHeight="1">
      <c r="A17" s="31"/>
      <c r="B17" s="24" t="s">
        <v>37</v>
      </c>
      <c r="C17" s="25">
        <v>2087</v>
      </c>
      <c r="D17" s="25">
        <v>180</v>
      </c>
      <c r="E17" s="25">
        <v>180</v>
      </c>
      <c r="F17" s="26">
        <v>149.77</v>
      </c>
      <c r="G17" s="27">
        <v>167</v>
      </c>
      <c r="H17" s="28">
        <v>149.65</v>
      </c>
      <c r="I17" s="29">
        <v>147.45</v>
      </c>
      <c r="J17" s="26">
        <v>166.41</v>
      </c>
      <c r="K17" s="25">
        <v>126.12</v>
      </c>
      <c r="L17" s="26">
        <v>130.77</v>
      </c>
      <c r="M17" s="28">
        <v>152.07</v>
      </c>
      <c r="N17" s="29">
        <v>148.34</v>
      </c>
      <c r="O17" s="30">
        <v>150.2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15" customHeight="1">
      <c r="A18" s="31"/>
      <c r="B18" s="24" t="s">
        <v>38</v>
      </c>
      <c r="C18" s="25">
        <v>838</v>
      </c>
      <c r="D18" s="25">
        <v>255</v>
      </c>
      <c r="E18" s="25">
        <v>255</v>
      </c>
      <c r="F18" s="26">
        <v>159.35</v>
      </c>
      <c r="G18" s="27">
        <v>69</v>
      </c>
      <c r="H18" s="28">
        <v>55.64</v>
      </c>
      <c r="I18" s="29">
        <v>34.67</v>
      </c>
      <c r="J18" s="26">
        <v>249.81</v>
      </c>
      <c r="K18" s="25">
        <v>315.8</v>
      </c>
      <c r="L18" s="26">
        <v>22.46</v>
      </c>
      <c r="M18" s="28">
        <v>140</v>
      </c>
      <c r="N18" s="29">
        <v>138.76</v>
      </c>
      <c r="O18" s="30">
        <v>105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15" customHeight="1">
      <c r="A19" s="31"/>
      <c r="B19" s="24" t="s">
        <v>39</v>
      </c>
      <c r="C19" s="25">
        <v>168</v>
      </c>
      <c r="D19" s="25">
        <v>6</v>
      </c>
      <c r="E19" s="25">
        <v>6</v>
      </c>
      <c r="F19" s="26">
        <v>7.02</v>
      </c>
      <c r="G19" s="27">
        <v>85</v>
      </c>
      <c r="H19" s="28">
        <v>83.65</v>
      </c>
      <c r="I19" s="29">
        <v>72.47</v>
      </c>
      <c r="J19" s="26">
        <v>42.74</v>
      </c>
      <c r="K19" s="25">
        <v>6.16</v>
      </c>
      <c r="L19" s="26">
        <v>3.77</v>
      </c>
      <c r="M19" s="28">
        <v>25</v>
      </c>
      <c r="N19" s="29">
        <v>20</v>
      </c>
      <c r="O19" s="30">
        <v>80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15" customHeight="1">
      <c r="A20" s="31"/>
      <c r="B20" s="24" t="s">
        <v>40</v>
      </c>
      <c r="C20" s="25">
        <v>11</v>
      </c>
      <c r="D20" s="25">
        <v>0</v>
      </c>
      <c r="E20" s="25">
        <v>0</v>
      </c>
      <c r="F20" s="26">
        <v>4.79</v>
      </c>
      <c r="G20" s="27">
        <v>2</v>
      </c>
      <c r="H20" s="28">
        <v>2</v>
      </c>
      <c r="I20" s="29">
        <v>2</v>
      </c>
      <c r="J20" s="26">
        <v>1.71</v>
      </c>
      <c r="K20" s="25">
        <v>1.5</v>
      </c>
      <c r="L20" s="26">
        <v>1.5</v>
      </c>
      <c r="M20" s="28">
        <v>3</v>
      </c>
      <c r="N20" s="29">
        <v>2</v>
      </c>
      <c r="O20" s="30">
        <v>0</v>
      </c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15" customHeight="1">
      <c r="A21" s="31"/>
      <c r="B21" s="24" t="s">
        <v>41</v>
      </c>
      <c r="C21" s="25">
        <v>1802</v>
      </c>
      <c r="D21" s="25">
        <v>245</v>
      </c>
      <c r="E21" s="25">
        <v>245</v>
      </c>
      <c r="F21" s="26">
        <v>227.5</v>
      </c>
      <c r="G21" s="27">
        <v>218</v>
      </c>
      <c r="H21" s="28">
        <v>240.34</v>
      </c>
      <c r="I21" s="29">
        <v>221.64</v>
      </c>
      <c r="J21" s="26">
        <v>266.98</v>
      </c>
      <c r="K21" s="25">
        <v>177.21</v>
      </c>
      <c r="L21" s="29">
        <v>175.85</v>
      </c>
      <c r="M21" s="28">
        <v>283</v>
      </c>
      <c r="N21" s="29">
        <v>358.1</v>
      </c>
      <c r="O21" s="30">
        <v>259.75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15" customHeight="1">
      <c r="A22" s="31"/>
      <c r="B22" s="24" t="s">
        <v>127</v>
      </c>
      <c r="C22" s="25"/>
      <c r="D22" s="25"/>
      <c r="E22" s="25"/>
      <c r="F22" s="26"/>
      <c r="G22" s="28"/>
      <c r="H22" s="28"/>
      <c r="I22" s="29"/>
      <c r="J22" s="26"/>
      <c r="K22" s="25"/>
      <c r="L22" s="29"/>
      <c r="M22" s="28"/>
      <c r="N22" s="29"/>
      <c r="O22" s="30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15" customHeight="1">
      <c r="A23" s="31"/>
      <c r="B23" s="24" t="s">
        <v>42</v>
      </c>
      <c r="C23" s="25">
        <v>988</v>
      </c>
      <c r="D23" s="25">
        <v>333</v>
      </c>
      <c r="E23" s="25">
        <v>333</v>
      </c>
      <c r="F23" s="26">
        <v>197.57</v>
      </c>
      <c r="G23" s="27">
        <v>333</v>
      </c>
      <c r="H23" s="28">
        <v>24.9</v>
      </c>
      <c r="I23" s="29">
        <v>24.9</v>
      </c>
      <c r="J23" s="26"/>
      <c r="K23" s="25">
        <v>11.92</v>
      </c>
      <c r="L23" s="29">
        <v>55.2</v>
      </c>
      <c r="M23" s="28">
        <v>311.67</v>
      </c>
      <c r="N23" s="29">
        <v>190.33</v>
      </c>
      <c r="O23" s="30">
        <v>120</v>
      </c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15" customHeight="1">
      <c r="A24" s="31"/>
      <c r="B24" s="24" t="s">
        <v>43</v>
      </c>
      <c r="C24" s="25">
        <v>0</v>
      </c>
      <c r="D24" s="25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26"/>
      <c r="K24" s="25"/>
      <c r="L24" s="29"/>
      <c r="M24" s="28">
        <v>0</v>
      </c>
      <c r="N24" s="29">
        <v>0</v>
      </c>
      <c r="O24" s="30">
        <v>0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39" customFormat="1" ht="15" customHeight="1">
      <c r="A25" s="31"/>
      <c r="B25" s="32" t="s">
        <v>44</v>
      </c>
      <c r="C25" s="33">
        <f aca="true" t="shared" si="0" ref="C25:M25">SUM(C9:C24)</f>
        <v>45000</v>
      </c>
      <c r="D25" s="33">
        <f t="shared" si="0"/>
        <v>4411</v>
      </c>
      <c r="E25" s="33">
        <f t="shared" si="0"/>
        <v>4411</v>
      </c>
      <c r="F25" s="34">
        <f>SUM(F9:F24)</f>
        <v>3849.63</v>
      </c>
      <c r="G25" s="35">
        <f t="shared" si="0"/>
        <v>4568</v>
      </c>
      <c r="H25" s="35">
        <f t="shared" si="0"/>
        <v>3590.1200000000003</v>
      </c>
      <c r="I25" s="36">
        <f>SUM(I9:I24)</f>
        <v>3064.22</v>
      </c>
      <c r="J25" s="34">
        <f t="shared" si="0"/>
        <v>3883.6399999999994</v>
      </c>
      <c r="K25" s="33">
        <f t="shared" si="0"/>
        <v>3227.17</v>
      </c>
      <c r="L25" s="36">
        <f>SUM(L9:L24)</f>
        <v>2059.8399999999997</v>
      </c>
      <c r="M25" s="35">
        <f t="shared" si="0"/>
        <v>5943.11</v>
      </c>
      <c r="N25" s="36">
        <f>SUM(N9:N24)</f>
        <v>4305.000000000001</v>
      </c>
      <c r="O25" s="37">
        <f>SUM(O9:O24)</f>
        <v>5938.82</v>
      </c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</row>
    <row r="26" spans="1:34" ht="15" customHeight="1">
      <c r="A26" s="31"/>
      <c r="B26" s="24"/>
      <c r="C26" s="25"/>
      <c r="D26" s="25"/>
      <c r="E26" s="25"/>
      <c r="F26" s="40"/>
      <c r="G26" s="28"/>
      <c r="H26" s="28"/>
      <c r="I26" s="29"/>
      <c r="J26" s="26"/>
      <c r="K26" s="41"/>
      <c r="L26" s="36"/>
      <c r="M26" s="28"/>
      <c r="N26" s="29"/>
      <c r="O26" s="30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15" customHeight="1">
      <c r="A27" s="31" t="s">
        <v>45</v>
      </c>
      <c r="B27" s="20" t="s">
        <v>128</v>
      </c>
      <c r="C27" s="25"/>
      <c r="D27" s="25"/>
      <c r="E27" s="25"/>
      <c r="F27" s="26"/>
      <c r="G27" s="28"/>
      <c r="H27" s="28"/>
      <c r="I27" s="29"/>
      <c r="J27" s="26"/>
      <c r="K27" s="25"/>
      <c r="L27" s="29"/>
      <c r="M27" s="28"/>
      <c r="N27" s="29"/>
      <c r="O27" s="30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15" customHeight="1">
      <c r="A28" s="31"/>
      <c r="B28" s="20" t="s">
        <v>129</v>
      </c>
      <c r="C28" s="25"/>
      <c r="D28" s="25"/>
      <c r="E28" s="25"/>
      <c r="F28" s="26"/>
      <c r="G28" s="28"/>
      <c r="H28" s="28"/>
      <c r="I28" s="29"/>
      <c r="J28" s="26"/>
      <c r="K28" s="25"/>
      <c r="L28" s="29"/>
      <c r="M28" s="28"/>
      <c r="N28" s="29"/>
      <c r="O28" s="30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15" customHeight="1">
      <c r="A29" s="31"/>
      <c r="B29" s="24" t="s">
        <v>46</v>
      </c>
      <c r="C29" s="25">
        <v>0</v>
      </c>
      <c r="D29" s="25">
        <v>0</v>
      </c>
      <c r="E29" s="25">
        <v>0</v>
      </c>
      <c r="F29" s="26">
        <v>0</v>
      </c>
      <c r="G29" s="27">
        <v>0</v>
      </c>
      <c r="H29" s="28">
        <v>0</v>
      </c>
      <c r="I29" s="29">
        <v>0</v>
      </c>
      <c r="J29" s="26"/>
      <c r="K29" s="25"/>
      <c r="L29" s="29"/>
      <c r="M29" s="28">
        <v>0</v>
      </c>
      <c r="N29" s="29">
        <v>0</v>
      </c>
      <c r="O29" s="30">
        <v>0</v>
      </c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15" customHeight="1">
      <c r="A30" s="31"/>
      <c r="B30" s="24" t="s">
        <v>47</v>
      </c>
      <c r="C30" s="25"/>
      <c r="D30" s="25">
        <v>0</v>
      </c>
      <c r="E30" s="25">
        <v>0</v>
      </c>
      <c r="F30" s="26">
        <v>0</v>
      </c>
      <c r="G30" s="27">
        <v>0</v>
      </c>
      <c r="H30" s="28">
        <v>0</v>
      </c>
      <c r="I30" s="29">
        <v>0</v>
      </c>
      <c r="J30" s="26"/>
      <c r="K30" s="25"/>
      <c r="L30" s="29"/>
      <c r="M30" s="28">
        <v>0</v>
      </c>
      <c r="N30" s="29">
        <v>0</v>
      </c>
      <c r="O30" s="30">
        <v>0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15" customHeight="1">
      <c r="A31" s="31"/>
      <c r="B31" s="24" t="s">
        <v>48</v>
      </c>
      <c r="C31" s="25">
        <v>199</v>
      </c>
      <c r="D31" s="25">
        <v>23</v>
      </c>
      <c r="E31" s="25">
        <v>23</v>
      </c>
      <c r="F31" s="26">
        <v>17</v>
      </c>
      <c r="G31" s="27">
        <v>5</v>
      </c>
      <c r="H31" s="28">
        <v>8</v>
      </c>
      <c r="I31" s="29">
        <v>8</v>
      </c>
      <c r="J31" s="26">
        <v>10</v>
      </c>
      <c r="K31" s="25">
        <v>10.11</v>
      </c>
      <c r="L31" s="29">
        <v>9.59</v>
      </c>
      <c r="M31" s="28">
        <v>15</v>
      </c>
      <c r="N31" s="29">
        <v>0</v>
      </c>
      <c r="O31" s="30">
        <v>0</v>
      </c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5" customHeight="1">
      <c r="A32" s="31"/>
      <c r="B32" s="24" t="s">
        <v>49</v>
      </c>
      <c r="C32" s="25"/>
      <c r="D32" s="25">
        <v>0</v>
      </c>
      <c r="E32" s="25">
        <v>0</v>
      </c>
      <c r="F32" s="26">
        <v>0</v>
      </c>
      <c r="G32" s="27">
        <v>0</v>
      </c>
      <c r="H32" s="28">
        <v>0</v>
      </c>
      <c r="I32" s="29">
        <v>0</v>
      </c>
      <c r="J32" s="26"/>
      <c r="K32" s="25"/>
      <c r="L32" s="29"/>
      <c r="M32" s="28">
        <v>0</v>
      </c>
      <c r="N32" s="29">
        <v>10</v>
      </c>
      <c r="O32" s="30">
        <v>0</v>
      </c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5" customHeight="1">
      <c r="A33" s="31"/>
      <c r="B33" s="24" t="s">
        <v>50</v>
      </c>
      <c r="C33" s="25"/>
      <c r="D33" s="25">
        <v>572</v>
      </c>
      <c r="E33" s="25">
        <v>572</v>
      </c>
      <c r="F33" s="26">
        <v>23.49</v>
      </c>
      <c r="G33" s="27">
        <v>264</v>
      </c>
      <c r="H33" s="28">
        <v>259.67</v>
      </c>
      <c r="I33" s="29">
        <v>259.67</v>
      </c>
      <c r="J33" s="26">
        <v>598.36</v>
      </c>
      <c r="K33" s="25">
        <v>313.88</v>
      </c>
      <c r="L33" s="29">
        <v>313.89</v>
      </c>
      <c r="M33" s="28">
        <v>708.81</v>
      </c>
      <c r="N33" s="29">
        <v>708.81</v>
      </c>
      <c r="O33" s="30">
        <v>728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5" customHeight="1">
      <c r="A34" s="31"/>
      <c r="B34" s="24" t="s">
        <v>51</v>
      </c>
      <c r="C34" s="25"/>
      <c r="D34" s="25"/>
      <c r="E34" s="25"/>
      <c r="F34" s="26">
        <v>0</v>
      </c>
      <c r="G34" s="28">
        <v>0</v>
      </c>
      <c r="H34" s="28">
        <v>41.75</v>
      </c>
      <c r="I34" s="29">
        <v>41.14</v>
      </c>
      <c r="J34" s="26">
        <v>59.06</v>
      </c>
      <c r="K34" s="25">
        <v>58.78</v>
      </c>
      <c r="L34" s="29">
        <v>83.44</v>
      </c>
      <c r="M34" s="28">
        <v>45.93</v>
      </c>
      <c r="N34" s="29">
        <v>0</v>
      </c>
      <c r="O34" s="30">
        <v>0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5" customHeight="1">
      <c r="A35" s="31"/>
      <c r="B35" s="24" t="s">
        <v>52</v>
      </c>
      <c r="C35" s="25">
        <v>168</v>
      </c>
      <c r="D35" s="25">
        <v>0</v>
      </c>
      <c r="E35" s="25">
        <v>0</v>
      </c>
      <c r="F35" s="26">
        <v>0</v>
      </c>
      <c r="G35" s="28">
        <v>0</v>
      </c>
      <c r="H35" s="28">
        <v>0</v>
      </c>
      <c r="I35" s="29">
        <v>3.68</v>
      </c>
      <c r="J35" s="26"/>
      <c r="K35" s="25"/>
      <c r="L35" s="29"/>
      <c r="M35" s="28">
        <v>0</v>
      </c>
      <c r="N35" s="29">
        <v>0</v>
      </c>
      <c r="O35" s="30">
        <v>0</v>
      </c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5" customHeight="1">
      <c r="A36" s="31"/>
      <c r="B36" s="20" t="s">
        <v>130</v>
      </c>
      <c r="C36" s="25"/>
      <c r="D36" s="25"/>
      <c r="E36" s="25"/>
      <c r="F36" s="26"/>
      <c r="G36" s="28"/>
      <c r="H36" s="28"/>
      <c r="I36" s="29"/>
      <c r="J36" s="26"/>
      <c r="K36" s="25"/>
      <c r="L36" s="29"/>
      <c r="M36" s="28"/>
      <c r="N36" s="29"/>
      <c r="O36" s="30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5" customHeight="1">
      <c r="A37" s="31"/>
      <c r="B37" s="24" t="s">
        <v>53</v>
      </c>
      <c r="C37" s="25"/>
      <c r="D37" s="25"/>
      <c r="E37" s="25"/>
      <c r="F37" s="26">
        <v>0</v>
      </c>
      <c r="G37" s="27">
        <v>0</v>
      </c>
      <c r="H37" s="28">
        <v>1416.65</v>
      </c>
      <c r="I37" s="29">
        <v>1718.39</v>
      </c>
      <c r="J37" s="26">
        <v>1624.12</v>
      </c>
      <c r="K37" s="25">
        <v>1603.24</v>
      </c>
      <c r="L37" s="29">
        <v>1569.91</v>
      </c>
      <c r="M37" s="28">
        <v>1800</v>
      </c>
      <c r="N37" s="29">
        <v>1800</v>
      </c>
      <c r="O37" s="30">
        <v>1900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5" customHeight="1">
      <c r="A38" s="31"/>
      <c r="B38" s="24" t="s">
        <v>54</v>
      </c>
      <c r="C38" s="25">
        <v>8344</v>
      </c>
      <c r="D38" s="25">
        <f>1471+1020</f>
        <v>2491</v>
      </c>
      <c r="E38" s="25">
        <f>1471+1020</f>
        <v>2491</v>
      </c>
      <c r="F38" s="26">
        <v>467.38</v>
      </c>
      <c r="G38" s="42">
        <v>0</v>
      </c>
      <c r="H38" s="28">
        <v>3.68</v>
      </c>
      <c r="I38" s="29">
        <v>0</v>
      </c>
      <c r="J38" s="26">
        <v>5.13</v>
      </c>
      <c r="K38" s="25">
        <v>3.15</v>
      </c>
      <c r="L38" s="29">
        <v>3.15</v>
      </c>
      <c r="M38" s="28">
        <v>3.68</v>
      </c>
      <c r="N38" s="29">
        <v>3.5</v>
      </c>
      <c r="O38" s="30">
        <v>3.5</v>
      </c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5" customHeight="1">
      <c r="A39" s="31"/>
      <c r="B39" s="20" t="s">
        <v>55</v>
      </c>
      <c r="C39" s="25">
        <v>1068</v>
      </c>
      <c r="D39" s="25">
        <v>25</v>
      </c>
      <c r="E39" s="25">
        <v>25</v>
      </c>
      <c r="F39" s="26">
        <v>165.55</v>
      </c>
      <c r="G39" s="42">
        <v>134</v>
      </c>
      <c r="H39" s="28">
        <v>123.19</v>
      </c>
      <c r="I39" s="29">
        <v>144.07</v>
      </c>
      <c r="J39" s="26">
        <v>352.9</v>
      </c>
      <c r="K39" s="25">
        <v>1126.56</v>
      </c>
      <c r="L39" s="29">
        <v>115.84</v>
      </c>
      <c r="M39" s="28">
        <v>153.48</v>
      </c>
      <c r="N39" s="29">
        <v>76.83</v>
      </c>
      <c r="O39" s="30">
        <v>249.4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5" customHeight="1">
      <c r="A40" s="31"/>
      <c r="B40" s="20" t="s">
        <v>131</v>
      </c>
      <c r="C40" s="25"/>
      <c r="D40" s="25"/>
      <c r="E40" s="25"/>
      <c r="F40" s="26"/>
      <c r="G40" s="42"/>
      <c r="H40" s="28"/>
      <c r="I40" s="29"/>
      <c r="J40" s="26"/>
      <c r="K40" s="25"/>
      <c r="L40" s="29"/>
      <c r="M40" s="28"/>
      <c r="N40" s="29"/>
      <c r="O40" s="30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5" customHeight="1">
      <c r="A41" s="31"/>
      <c r="B41" s="24" t="s">
        <v>56</v>
      </c>
      <c r="C41" s="25">
        <v>44221</v>
      </c>
      <c r="D41" s="25">
        <v>0</v>
      </c>
      <c r="E41" s="25">
        <v>0</v>
      </c>
      <c r="F41" s="26">
        <v>7485.89</v>
      </c>
      <c r="G41" s="42">
        <v>5778</v>
      </c>
      <c r="H41" s="28">
        <v>0</v>
      </c>
      <c r="I41" s="29">
        <v>3593.65</v>
      </c>
      <c r="J41" s="26"/>
      <c r="K41" s="25">
        <v>3389.98</v>
      </c>
      <c r="L41" s="29">
        <v>5966.15</v>
      </c>
      <c r="M41" s="28">
        <v>5949.18</v>
      </c>
      <c r="N41" s="29">
        <v>3189.73</v>
      </c>
      <c r="O41" s="30">
        <v>4069.45</v>
      </c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5" customHeight="1">
      <c r="A42" s="31"/>
      <c r="B42" s="24" t="s">
        <v>57</v>
      </c>
      <c r="D42" s="25">
        <v>5433</v>
      </c>
      <c r="E42" s="25">
        <v>5433</v>
      </c>
      <c r="F42" s="26">
        <v>0</v>
      </c>
      <c r="G42" s="42">
        <v>1703</v>
      </c>
      <c r="H42" s="28">
        <v>4385.19</v>
      </c>
      <c r="I42" s="29">
        <v>0</v>
      </c>
      <c r="J42" s="26">
        <v>6406.73</v>
      </c>
      <c r="K42" s="25">
        <f>30.8+650</f>
        <v>680.8</v>
      </c>
      <c r="L42" s="29"/>
      <c r="M42" s="28">
        <v>2253</v>
      </c>
      <c r="N42" s="29">
        <f>2.8+750</f>
        <v>752.8</v>
      </c>
      <c r="O42" s="30">
        <f>14+2250</f>
        <v>2264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s="39" customFormat="1" ht="15" customHeight="1">
      <c r="A43" s="31"/>
      <c r="B43" s="32" t="s">
        <v>58</v>
      </c>
      <c r="C43" s="33">
        <f>SUM(C29:C42)</f>
        <v>54000</v>
      </c>
      <c r="D43" s="33">
        <f>SUM(D29:D42)</f>
        <v>8544</v>
      </c>
      <c r="E43" s="33">
        <f>SUM(E29:E42)</f>
        <v>8544</v>
      </c>
      <c r="F43" s="34">
        <f>SUM(F29:F42)</f>
        <v>8159.31</v>
      </c>
      <c r="G43" s="43">
        <f>SUM(G28:G42)</f>
        <v>7884</v>
      </c>
      <c r="H43" s="43">
        <f aca="true" t="shared" si="1" ref="H43:O43">SUM(H29:H42)</f>
        <v>6238.13</v>
      </c>
      <c r="I43" s="44">
        <f t="shared" si="1"/>
        <v>5768.6</v>
      </c>
      <c r="J43" s="34">
        <f t="shared" si="1"/>
        <v>9056.3</v>
      </c>
      <c r="K43" s="33">
        <f t="shared" si="1"/>
        <v>7186.500000000001</v>
      </c>
      <c r="L43" s="36">
        <f t="shared" si="1"/>
        <v>8061.969999999999</v>
      </c>
      <c r="M43" s="35">
        <f t="shared" si="1"/>
        <v>10929.08</v>
      </c>
      <c r="N43" s="36">
        <f>SUM(N29:N42)</f>
        <v>6541.67</v>
      </c>
      <c r="O43" s="45">
        <f t="shared" si="1"/>
        <v>9214.35</v>
      </c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</row>
    <row r="44" spans="1:34" ht="15" customHeight="1">
      <c r="A44" s="31"/>
      <c r="B44" s="24"/>
      <c r="C44" s="33"/>
      <c r="D44" s="33"/>
      <c r="E44" s="33"/>
      <c r="F44" s="34"/>
      <c r="G44" s="35"/>
      <c r="H44" s="35"/>
      <c r="I44" s="36"/>
      <c r="J44" s="34"/>
      <c r="K44" s="46"/>
      <c r="L44" s="36"/>
      <c r="M44" s="35"/>
      <c r="N44" s="47"/>
      <c r="O44" s="45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5" customHeight="1">
      <c r="A45" s="31" t="s">
        <v>59</v>
      </c>
      <c r="B45" s="20" t="s">
        <v>132</v>
      </c>
      <c r="C45" s="33">
        <v>31500</v>
      </c>
      <c r="D45" s="33">
        <v>3181</v>
      </c>
      <c r="E45" s="33">
        <v>3181</v>
      </c>
      <c r="F45" s="34">
        <v>3847.42</v>
      </c>
      <c r="G45" s="35">
        <v>4160</v>
      </c>
      <c r="H45" s="35">
        <f>313+3867.42</f>
        <v>4180.42</v>
      </c>
      <c r="I45" s="36">
        <f>523+3375.31</f>
        <v>3898.31</v>
      </c>
      <c r="J45" s="34">
        <v>4472.8</v>
      </c>
      <c r="K45" s="33">
        <v>6451.02</v>
      </c>
      <c r="L45" s="36">
        <v>6299.92</v>
      </c>
      <c r="M45" s="35">
        <f>1296+344+4100</f>
        <v>5740</v>
      </c>
      <c r="N45" s="36">
        <f>1296+344+4946</f>
        <v>6586</v>
      </c>
      <c r="O45" s="45">
        <f>1296+344+5150</f>
        <v>6790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" customHeight="1">
      <c r="A46" s="48"/>
      <c r="B46" s="24"/>
      <c r="C46" s="25"/>
      <c r="D46" s="25"/>
      <c r="E46" s="25"/>
      <c r="F46" s="26"/>
      <c r="G46" s="28"/>
      <c r="H46" s="28"/>
      <c r="I46" s="29"/>
      <c r="J46" s="26"/>
      <c r="K46" s="25"/>
      <c r="L46" s="29"/>
      <c r="M46" s="28"/>
      <c r="N46" s="29"/>
      <c r="O46" s="30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5" customHeight="1">
      <c r="A47" s="31" t="s">
        <v>60</v>
      </c>
      <c r="B47" s="20" t="s">
        <v>133</v>
      </c>
      <c r="C47" s="25"/>
      <c r="D47" s="25"/>
      <c r="E47" s="25"/>
      <c r="F47" s="26"/>
      <c r="G47" s="28"/>
      <c r="H47" s="28"/>
      <c r="I47" s="29"/>
      <c r="J47" s="26"/>
      <c r="K47" s="25"/>
      <c r="L47" s="29"/>
      <c r="M47" s="28"/>
      <c r="N47" s="29"/>
      <c r="O47" s="30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5" customHeight="1">
      <c r="A48" s="31"/>
      <c r="B48" s="24" t="s">
        <v>61</v>
      </c>
      <c r="C48" s="25">
        <v>4418</v>
      </c>
      <c r="D48" s="25">
        <v>746</v>
      </c>
      <c r="E48" s="25">
        <v>746</v>
      </c>
      <c r="F48" s="26">
        <v>226.8</v>
      </c>
      <c r="G48" s="42">
        <v>645</v>
      </c>
      <c r="H48" s="28">
        <v>293.99</v>
      </c>
      <c r="I48" s="29">
        <v>543.13</v>
      </c>
      <c r="J48" s="26">
        <v>554.8</v>
      </c>
      <c r="K48" s="25">
        <v>591.6</v>
      </c>
      <c r="L48" s="29">
        <v>554.55</v>
      </c>
      <c r="M48" s="28">
        <v>1239.54</v>
      </c>
      <c r="N48" s="29">
        <v>2642.41</v>
      </c>
      <c r="O48" s="30">
        <v>2311.16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5" customHeight="1">
      <c r="A49" s="31"/>
      <c r="B49" s="24" t="s">
        <v>62</v>
      </c>
      <c r="C49" s="25">
        <v>21925</v>
      </c>
      <c r="D49" s="25">
        <v>3293</v>
      </c>
      <c r="E49" s="25">
        <v>3293</v>
      </c>
      <c r="F49" s="26">
        <v>2984.93</v>
      </c>
      <c r="G49" s="42">
        <v>2830</v>
      </c>
      <c r="H49" s="28">
        <v>2417.55</v>
      </c>
      <c r="I49" s="29">
        <v>2012.97</v>
      </c>
      <c r="J49" s="26">
        <v>2679.8</v>
      </c>
      <c r="K49" s="25">
        <v>2044.19</v>
      </c>
      <c r="L49" s="29">
        <v>1426.57</v>
      </c>
      <c r="M49" s="28">
        <v>2907.26</v>
      </c>
      <c r="N49" s="29">
        <v>2639.08</v>
      </c>
      <c r="O49" s="30">
        <v>3172.34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5" customHeight="1">
      <c r="A50" s="31"/>
      <c r="B50" s="24" t="s">
        <v>63</v>
      </c>
      <c r="C50" s="25">
        <v>0</v>
      </c>
      <c r="D50" s="25">
        <v>3</v>
      </c>
      <c r="E50" s="25">
        <v>3</v>
      </c>
      <c r="F50" s="26">
        <v>0</v>
      </c>
      <c r="G50" s="42">
        <v>0</v>
      </c>
      <c r="H50" s="28">
        <v>0</v>
      </c>
      <c r="I50" s="29">
        <v>0</v>
      </c>
      <c r="J50" s="26"/>
      <c r="K50" s="25"/>
      <c r="L50" s="29"/>
      <c r="M50" s="28">
        <v>65</v>
      </c>
      <c r="N50" s="29">
        <v>0</v>
      </c>
      <c r="O50" s="30">
        <v>30</v>
      </c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" customHeight="1">
      <c r="A51" s="31"/>
      <c r="B51" s="24" t="s">
        <v>64</v>
      </c>
      <c r="C51" s="25">
        <v>9657</v>
      </c>
      <c r="D51" s="25">
        <v>405</v>
      </c>
      <c r="E51" s="25">
        <v>405</v>
      </c>
      <c r="F51" s="26">
        <v>420.96</v>
      </c>
      <c r="G51" s="42">
        <v>1117</v>
      </c>
      <c r="H51" s="28">
        <v>736.07</v>
      </c>
      <c r="I51" s="29">
        <v>694.97</v>
      </c>
      <c r="J51" s="26">
        <v>796.72</v>
      </c>
      <c r="K51" s="25">
        <v>666.07</v>
      </c>
      <c r="L51" s="29">
        <v>238.69</v>
      </c>
      <c r="M51" s="28">
        <v>609.97</v>
      </c>
      <c r="N51" s="29">
        <v>264.71</v>
      </c>
      <c r="O51" s="30">
        <v>336.5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s="39" customFormat="1" ht="15" customHeight="1">
      <c r="A52" s="48"/>
      <c r="B52" s="32" t="s">
        <v>65</v>
      </c>
      <c r="C52" s="33">
        <f aca="true" t="shared" si="2" ref="C52:M52">SUM(C48:C51)</f>
        <v>36000</v>
      </c>
      <c r="D52" s="33">
        <f t="shared" si="2"/>
        <v>4447</v>
      </c>
      <c r="E52" s="33">
        <f t="shared" si="2"/>
        <v>4447</v>
      </c>
      <c r="F52" s="34">
        <f>SUM(F48:F51)</f>
        <v>3632.69</v>
      </c>
      <c r="G52" s="35">
        <f t="shared" si="2"/>
        <v>4592</v>
      </c>
      <c r="H52" s="35">
        <f t="shared" si="2"/>
        <v>3447.61</v>
      </c>
      <c r="I52" s="36">
        <f>SUM(I48:I51)</f>
        <v>3251.0699999999997</v>
      </c>
      <c r="J52" s="34">
        <f t="shared" si="2"/>
        <v>4031.3200000000006</v>
      </c>
      <c r="K52" s="33">
        <f t="shared" si="2"/>
        <v>3301.86</v>
      </c>
      <c r="L52" s="36">
        <f>SUM(L48:L51)</f>
        <v>2219.81</v>
      </c>
      <c r="M52" s="35">
        <f t="shared" si="2"/>
        <v>4821.77</v>
      </c>
      <c r="N52" s="36">
        <f>SUM(N48:N51)</f>
        <v>5546.2</v>
      </c>
      <c r="O52" s="45">
        <f>SUM(O48:O51)</f>
        <v>5850</v>
      </c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</row>
    <row r="53" spans="1:34" ht="15" customHeight="1">
      <c r="A53" s="31"/>
      <c r="B53" s="24"/>
      <c r="C53" s="25"/>
      <c r="D53" s="25"/>
      <c r="E53" s="25"/>
      <c r="F53" s="40"/>
      <c r="G53" s="28"/>
      <c r="H53" s="28"/>
      <c r="I53" s="29"/>
      <c r="J53" s="26"/>
      <c r="K53" s="49"/>
      <c r="L53" s="29"/>
      <c r="M53" s="28"/>
      <c r="N53" s="29"/>
      <c r="O53" s="30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5" customHeight="1">
      <c r="A54" s="31" t="s">
        <v>66</v>
      </c>
      <c r="B54" s="20" t="s">
        <v>134</v>
      </c>
      <c r="C54" s="25"/>
      <c r="D54" s="25"/>
      <c r="E54" s="25"/>
      <c r="F54" s="26"/>
      <c r="G54" s="28"/>
      <c r="H54" s="28"/>
      <c r="I54" s="29"/>
      <c r="J54" s="26"/>
      <c r="K54" s="25"/>
      <c r="L54" s="29"/>
      <c r="M54" s="28"/>
      <c r="N54" s="29"/>
      <c r="O54" s="30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5" customHeight="1">
      <c r="A55" s="31"/>
      <c r="B55" s="24" t="s">
        <v>67</v>
      </c>
      <c r="C55" s="25">
        <v>22330</v>
      </c>
      <c r="D55" s="25">
        <v>4443</v>
      </c>
      <c r="E55" s="25">
        <v>4443</v>
      </c>
      <c r="F55" s="26">
        <v>2962.6</v>
      </c>
      <c r="G55" s="42">
        <v>5387</v>
      </c>
      <c r="H55" s="28">
        <v>3496.12</v>
      </c>
      <c r="I55" s="29">
        <v>3164.86</v>
      </c>
      <c r="J55" s="26">
        <v>4368.95</v>
      </c>
      <c r="K55" s="25">
        <v>3582.39</v>
      </c>
      <c r="L55" s="29">
        <v>2132.45</v>
      </c>
      <c r="M55" s="28">
        <v>4610.26</v>
      </c>
      <c r="N55" s="29">
        <v>4226</v>
      </c>
      <c r="O55" s="30">
        <v>9000</v>
      </c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5" customHeight="1">
      <c r="A56" s="31"/>
      <c r="B56" s="24" t="s">
        <v>68</v>
      </c>
      <c r="C56" s="25">
        <v>170</v>
      </c>
      <c r="D56" s="25">
        <v>79</v>
      </c>
      <c r="E56" s="25">
        <v>79</v>
      </c>
      <c r="F56" s="26">
        <v>84.47</v>
      </c>
      <c r="G56" s="42">
        <v>61</v>
      </c>
      <c r="H56" s="28">
        <v>39.78</v>
      </c>
      <c r="I56" s="29">
        <v>15.24</v>
      </c>
      <c r="J56" s="26">
        <v>29.92</v>
      </c>
      <c r="K56" s="25">
        <v>217.15</v>
      </c>
      <c r="L56" s="29">
        <v>4.96</v>
      </c>
      <c r="M56" s="28">
        <v>200</v>
      </c>
      <c r="N56" s="29">
        <v>105.69</v>
      </c>
      <c r="O56" s="30">
        <v>199.65</v>
      </c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39" customFormat="1" ht="15" customHeight="1">
      <c r="A57" s="31"/>
      <c r="B57" s="32" t="s">
        <v>69</v>
      </c>
      <c r="C57" s="33">
        <f>SUM(C55:C56)</f>
        <v>22500</v>
      </c>
      <c r="D57" s="33">
        <f>SUM(D55:D56)</f>
        <v>4522</v>
      </c>
      <c r="E57" s="33">
        <f>SUM(E55:E56)</f>
        <v>4522</v>
      </c>
      <c r="F57" s="34">
        <f>SUM(F55:F56)</f>
        <v>3047.0699999999997</v>
      </c>
      <c r="G57" s="43">
        <v>5449</v>
      </c>
      <c r="H57" s="43">
        <f aca="true" t="shared" si="3" ref="H57:O57">SUM(H55:H56)</f>
        <v>3535.9</v>
      </c>
      <c r="I57" s="44">
        <f t="shared" si="3"/>
        <v>3180.1</v>
      </c>
      <c r="J57" s="50">
        <f t="shared" si="3"/>
        <v>4398.87</v>
      </c>
      <c r="K57" s="33">
        <f t="shared" si="3"/>
        <v>3799.54</v>
      </c>
      <c r="L57" s="36">
        <f t="shared" si="3"/>
        <v>2137.41</v>
      </c>
      <c r="M57" s="35">
        <f t="shared" si="3"/>
        <v>4810.26</v>
      </c>
      <c r="N57" s="36">
        <f>SUM(N55:N56)</f>
        <v>4331.69</v>
      </c>
      <c r="O57" s="45">
        <f t="shared" si="3"/>
        <v>9199.65</v>
      </c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</row>
    <row r="58" spans="1:34" ht="15" customHeight="1">
      <c r="A58" s="31"/>
      <c r="B58" s="20"/>
      <c r="C58" s="25"/>
      <c r="D58" s="25"/>
      <c r="E58" s="25"/>
      <c r="F58" s="40"/>
      <c r="G58" s="28"/>
      <c r="H58" s="28"/>
      <c r="I58" s="29"/>
      <c r="J58" s="26"/>
      <c r="K58" s="51"/>
      <c r="L58" s="52"/>
      <c r="M58" s="28"/>
      <c r="N58" s="29"/>
      <c r="O58" s="5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5" customHeight="1">
      <c r="A59" s="31" t="s">
        <v>70</v>
      </c>
      <c r="B59" s="20" t="s">
        <v>135</v>
      </c>
      <c r="C59" s="25"/>
      <c r="D59" s="25"/>
      <c r="E59" s="25"/>
      <c r="F59" s="26"/>
      <c r="G59" s="28"/>
      <c r="H59" s="28"/>
      <c r="I59" s="29"/>
      <c r="J59" s="26"/>
      <c r="K59" s="25"/>
      <c r="L59" s="29"/>
      <c r="M59" s="28"/>
      <c r="N59" s="29"/>
      <c r="O59" s="30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5" customHeight="1">
      <c r="A60" s="31"/>
      <c r="B60" s="24" t="s">
        <v>71</v>
      </c>
      <c r="C60" s="25">
        <v>6797</v>
      </c>
      <c r="D60" s="25">
        <v>906</v>
      </c>
      <c r="E60" s="25">
        <v>906</v>
      </c>
      <c r="F60" s="26">
        <v>1216.5</v>
      </c>
      <c r="G60" s="42">
        <v>1339</v>
      </c>
      <c r="H60" s="28">
        <v>1335.49</v>
      </c>
      <c r="I60" s="29">
        <v>1211.26</v>
      </c>
      <c r="J60" s="26">
        <v>1298.45</v>
      </c>
      <c r="K60" s="25">
        <v>919.3</v>
      </c>
      <c r="L60" s="29">
        <v>875.93</v>
      </c>
      <c r="M60" s="28">
        <v>1595.7</v>
      </c>
      <c r="N60" s="29">
        <v>1144.75</v>
      </c>
      <c r="O60" s="30">
        <v>1652.51</v>
      </c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5" customHeight="1">
      <c r="A61" s="31"/>
      <c r="B61" s="24" t="s">
        <v>72</v>
      </c>
      <c r="C61" s="25">
        <v>6035</v>
      </c>
      <c r="D61" s="25">
        <v>1524</v>
      </c>
      <c r="E61" s="25">
        <v>1524</v>
      </c>
      <c r="F61" s="26">
        <v>1364</v>
      </c>
      <c r="G61" s="42">
        <v>1310</v>
      </c>
      <c r="H61" s="28">
        <v>1255.1</v>
      </c>
      <c r="I61" s="29">
        <v>1235.31</v>
      </c>
      <c r="J61" s="54">
        <v>1104.4</v>
      </c>
      <c r="K61" s="55">
        <v>1701.82</v>
      </c>
      <c r="L61" s="29">
        <v>1295.83</v>
      </c>
      <c r="M61" s="28">
        <v>1360</v>
      </c>
      <c r="N61" s="29">
        <v>1564.27</v>
      </c>
      <c r="O61" s="30">
        <v>1847.5</v>
      </c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5" customHeight="1">
      <c r="A62" s="31"/>
      <c r="B62" s="24" t="s">
        <v>73</v>
      </c>
      <c r="C62" s="25">
        <v>668</v>
      </c>
      <c r="D62" s="25">
        <v>5</v>
      </c>
      <c r="E62" s="25">
        <v>5</v>
      </c>
      <c r="F62" s="26">
        <v>3.9</v>
      </c>
      <c r="G62" s="42">
        <v>4</v>
      </c>
      <c r="H62" s="28">
        <v>0</v>
      </c>
      <c r="I62" s="29">
        <v>0</v>
      </c>
      <c r="J62" s="26"/>
      <c r="K62" s="25"/>
      <c r="L62" s="29"/>
      <c r="M62" s="28">
        <v>0</v>
      </c>
      <c r="N62" s="29">
        <v>0</v>
      </c>
      <c r="O62" s="30">
        <v>0</v>
      </c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39" customFormat="1" ht="15" customHeight="1">
      <c r="A63" s="31"/>
      <c r="B63" s="32" t="s">
        <v>74</v>
      </c>
      <c r="C63" s="33">
        <f aca="true" t="shared" si="4" ref="C63:M63">SUM(C60:C62)</f>
        <v>13500</v>
      </c>
      <c r="D63" s="33">
        <f t="shared" si="4"/>
        <v>2435</v>
      </c>
      <c r="E63" s="33">
        <f t="shared" si="4"/>
        <v>2435</v>
      </c>
      <c r="F63" s="34">
        <f>SUM(F60:F62)</f>
        <v>2584.4</v>
      </c>
      <c r="G63" s="35">
        <f t="shared" si="4"/>
        <v>2653</v>
      </c>
      <c r="H63" s="35">
        <f t="shared" si="4"/>
        <v>2590.59</v>
      </c>
      <c r="I63" s="36">
        <f>SUM(I60:I62)</f>
        <v>2446.5699999999997</v>
      </c>
      <c r="J63" s="34">
        <f t="shared" si="4"/>
        <v>2402.8500000000004</v>
      </c>
      <c r="K63" s="33">
        <f t="shared" si="4"/>
        <v>2621.12</v>
      </c>
      <c r="L63" s="56">
        <f>SUM(L60:L62)</f>
        <v>2171.7599999999998</v>
      </c>
      <c r="M63" s="35">
        <f t="shared" si="4"/>
        <v>2955.7</v>
      </c>
      <c r="N63" s="36">
        <f>SUM(N60:N62)</f>
        <v>2709.02</v>
      </c>
      <c r="O63" s="45">
        <f>SUM(O60:O62)</f>
        <v>3500.01</v>
      </c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</row>
    <row r="64" spans="1:34" ht="15" customHeight="1">
      <c r="A64" s="31"/>
      <c r="B64" s="20"/>
      <c r="C64" s="25"/>
      <c r="D64" s="25"/>
      <c r="E64" s="25"/>
      <c r="F64" s="40"/>
      <c r="G64" s="28"/>
      <c r="H64" s="28"/>
      <c r="I64" s="29"/>
      <c r="J64" s="26"/>
      <c r="K64" s="41"/>
      <c r="L64" s="29"/>
      <c r="M64" s="28"/>
      <c r="N64" s="29"/>
      <c r="O64" s="30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ht="15" customHeight="1">
      <c r="A65" s="31" t="s">
        <v>75</v>
      </c>
      <c r="B65" s="20" t="s">
        <v>136</v>
      </c>
      <c r="C65" s="25"/>
      <c r="D65" s="25"/>
      <c r="E65" s="25"/>
      <c r="F65" s="26"/>
      <c r="G65" s="28"/>
      <c r="H65" s="28"/>
      <c r="I65" s="29"/>
      <c r="J65" s="26"/>
      <c r="K65" s="25"/>
      <c r="L65" s="29"/>
      <c r="M65" s="28"/>
      <c r="N65" s="29"/>
      <c r="O65" s="30"/>
      <c r="P65" s="3"/>
      <c r="Q65" s="3"/>
      <c r="R65" s="3" t="s">
        <v>76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ht="15" customHeight="1">
      <c r="A66" s="31"/>
      <c r="B66" s="24" t="s">
        <v>77</v>
      </c>
      <c r="C66" s="25">
        <v>0</v>
      </c>
      <c r="D66" s="25">
        <v>0</v>
      </c>
      <c r="E66" s="25">
        <v>0</v>
      </c>
      <c r="F66" s="26">
        <v>0</v>
      </c>
      <c r="G66" s="28">
        <v>0</v>
      </c>
      <c r="H66" s="28">
        <v>0</v>
      </c>
      <c r="I66" s="29">
        <v>0</v>
      </c>
      <c r="J66" s="26"/>
      <c r="K66" s="25"/>
      <c r="L66" s="29"/>
      <c r="M66" s="28">
        <v>0</v>
      </c>
      <c r="N66" s="29">
        <v>0</v>
      </c>
      <c r="O66" s="30">
        <v>0</v>
      </c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ht="15" customHeight="1">
      <c r="A67" s="31"/>
      <c r="B67" s="24" t="s">
        <v>78</v>
      </c>
      <c r="C67" s="25">
        <v>0</v>
      </c>
      <c r="D67" s="25">
        <v>0</v>
      </c>
      <c r="E67" s="25">
        <v>0</v>
      </c>
      <c r="F67" s="26">
        <v>0</v>
      </c>
      <c r="G67" s="42">
        <v>0</v>
      </c>
      <c r="H67" s="28">
        <v>0</v>
      </c>
      <c r="I67" s="29">
        <v>0</v>
      </c>
      <c r="J67" s="26"/>
      <c r="K67" s="25"/>
      <c r="L67" s="29"/>
      <c r="M67" s="28">
        <v>0</v>
      </c>
      <c r="N67" s="29">
        <v>0</v>
      </c>
      <c r="O67" s="30">
        <v>0</v>
      </c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ht="15" customHeight="1">
      <c r="A68" s="31"/>
      <c r="B68" s="24" t="s">
        <v>79</v>
      </c>
      <c r="C68" s="25">
        <v>24230</v>
      </c>
      <c r="D68" s="25">
        <v>3188</v>
      </c>
      <c r="E68" s="25">
        <v>3188</v>
      </c>
      <c r="F68" s="26">
        <v>4477.22</v>
      </c>
      <c r="G68" s="42">
        <v>6485</v>
      </c>
      <c r="H68" s="28">
        <v>8562.53</v>
      </c>
      <c r="I68" s="29">
        <v>7606.33</v>
      </c>
      <c r="J68" s="26">
        <v>6538.4</v>
      </c>
      <c r="K68" s="25">
        <v>6627.68</v>
      </c>
      <c r="L68" s="29">
        <v>3883.82</v>
      </c>
      <c r="M68" s="28">
        <v>7942</v>
      </c>
      <c r="N68" s="29">
        <v>10067.17</v>
      </c>
      <c r="O68" s="30">
        <v>13020.45</v>
      </c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ht="15" customHeight="1">
      <c r="A69" s="31"/>
      <c r="B69" s="24" t="s">
        <v>80</v>
      </c>
      <c r="C69" s="25">
        <v>2978</v>
      </c>
      <c r="D69" s="25">
        <v>85</v>
      </c>
      <c r="E69" s="25">
        <v>85</v>
      </c>
      <c r="F69" s="26">
        <v>78.84</v>
      </c>
      <c r="G69" s="42">
        <v>87</v>
      </c>
      <c r="H69" s="28">
        <v>73.67</v>
      </c>
      <c r="I69" s="29">
        <v>73.67</v>
      </c>
      <c r="J69" s="26">
        <v>80.22</v>
      </c>
      <c r="K69" s="25">
        <v>30</v>
      </c>
      <c r="L69" s="29">
        <v>40.55</v>
      </c>
      <c r="M69" s="28">
        <v>50</v>
      </c>
      <c r="N69" s="29">
        <v>15</v>
      </c>
      <c r="O69" s="30">
        <v>60</v>
      </c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ht="15" customHeight="1">
      <c r="A70" s="31"/>
      <c r="B70" s="24" t="s">
        <v>81</v>
      </c>
      <c r="C70" s="25">
        <v>0</v>
      </c>
      <c r="D70" s="25">
        <v>0</v>
      </c>
      <c r="E70" s="25">
        <v>0</v>
      </c>
      <c r="F70" s="26">
        <v>0</v>
      </c>
      <c r="G70" s="42">
        <v>0</v>
      </c>
      <c r="H70" s="28">
        <v>0</v>
      </c>
      <c r="I70" s="29">
        <v>0</v>
      </c>
      <c r="J70" s="26"/>
      <c r="K70" s="25"/>
      <c r="L70" s="29"/>
      <c r="M70" s="28">
        <v>0</v>
      </c>
      <c r="N70" s="29">
        <v>0</v>
      </c>
      <c r="O70" s="30">
        <v>0</v>
      </c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ht="15" customHeight="1">
      <c r="A71" s="31"/>
      <c r="B71" s="24" t="s">
        <v>82</v>
      </c>
      <c r="C71" s="25">
        <v>22292</v>
      </c>
      <c r="D71" s="25">
        <v>26</v>
      </c>
      <c r="E71" s="25">
        <v>26</v>
      </c>
      <c r="F71" s="26">
        <v>48.93</v>
      </c>
      <c r="G71" s="42">
        <v>141</v>
      </c>
      <c r="H71" s="28">
        <v>310.71</v>
      </c>
      <c r="I71" s="29">
        <v>254.45</v>
      </c>
      <c r="J71" s="26">
        <v>139.31</v>
      </c>
      <c r="K71" s="25">
        <v>122.75</v>
      </c>
      <c r="L71" s="29">
        <v>11.22</v>
      </c>
      <c r="M71" s="28">
        <v>51.35</v>
      </c>
      <c r="N71" s="29">
        <v>49</v>
      </c>
      <c r="O71" s="30">
        <v>61</v>
      </c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39" customFormat="1" ht="15" customHeight="1">
      <c r="A72" s="31"/>
      <c r="B72" s="32" t="s">
        <v>83</v>
      </c>
      <c r="C72" s="33">
        <f aca="true" t="shared" si="5" ref="C72:M72">SUM(C66:C71)</f>
        <v>49500</v>
      </c>
      <c r="D72" s="33">
        <f t="shared" si="5"/>
        <v>3299</v>
      </c>
      <c r="E72" s="33">
        <f t="shared" si="5"/>
        <v>3299</v>
      </c>
      <c r="F72" s="34">
        <f>SUM(F66:F71)</f>
        <v>4604.990000000001</v>
      </c>
      <c r="G72" s="35">
        <f t="shared" si="5"/>
        <v>6713</v>
      </c>
      <c r="H72" s="35">
        <f t="shared" si="5"/>
        <v>8946.91</v>
      </c>
      <c r="I72" s="36">
        <f>SUM(I66:I71)</f>
        <v>7934.45</v>
      </c>
      <c r="J72" s="34">
        <f t="shared" si="5"/>
        <v>6757.93</v>
      </c>
      <c r="K72" s="33">
        <f t="shared" si="5"/>
        <v>6780.43</v>
      </c>
      <c r="L72" s="36">
        <f>SUM(L66:L71)</f>
        <v>3935.59</v>
      </c>
      <c r="M72" s="35">
        <f t="shared" si="5"/>
        <v>8043.35</v>
      </c>
      <c r="N72" s="36">
        <f>SUM(N66:N71)</f>
        <v>10131.17</v>
      </c>
      <c r="O72" s="45">
        <f>SUM(O66:O71)</f>
        <v>13141.45</v>
      </c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</row>
    <row r="73" spans="1:34" ht="15" customHeight="1">
      <c r="A73" s="31"/>
      <c r="B73" s="20"/>
      <c r="C73" s="25"/>
      <c r="D73" s="25"/>
      <c r="E73" s="25"/>
      <c r="F73" s="40"/>
      <c r="G73" s="28"/>
      <c r="H73" s="28"/>
      <c r="I73" s="29"/>
      <c r="J73" s="26"/>
      <c r="K73" s="41"/>
      <c r="L73" s="47"/>
      <c r="M73" s="28"/>
      <c r="N73" s="29"/>
      <c r="O73" s="30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ht="15" customHeight="1">
      <c r="A74" s="31" t="s">
        <v>84</v>
      </c>
      <c r="B74" s="20" t="s">
        <v>137</v>
      </c>
      <c r="C74" s="33">
        <v>900</v>
      </c>
      <c r="D74" s="33">
        <v>4</v>
      </c>
      <c r="E74" s="33">
        <v>4</v>
      </c>
      <c r="F74" s="34">
        <f>4.25+326.39</f>
        <v>330.64</v>
      </c>
      <c r="G74" s="35">
        <v>4</v>
      </c>
      <c r="H74" s="35">
        <v>3.61</v>
      </c>
      <c r="I74" s="36">
        <v>289.08</v>
      </c>
      <c r="J74" s="34">
        <v>4.27</v>
      </c>
      <c r="K74" s="33">
        <v>3.61</v>
      </c>
      <c r="L74" s="36">
        <f>2.88+22.77</f>
        <v>25.65</v>
      </c>
      <c r="M74" s="35">
        <v>5.5</v>
      </c>
      <c r="N74" s="36">
        <f>3.61+435.72</f>
        <v>439.33000000000004</v>
      </c>
      <c r="O74" s="45">
        <f>4+503</f>
        <v>507</v>
      </c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ht="15" customHeight="1">
      <c r="A75" s="31"/>
      <c r="B75" s="20"/>
      <c r="C75" s="25"/>
      <c r="D75" s="25"/>
      <c r="E75" s="25"/>
      <c r="F75" s="40"/>
      <c r="G75" s="28"/>
      <c r="H75" s="28"/>
      <c r="I75" s="29"/>
      <c r="J75" s="26"/>
      <c r="K75" s="25"/>
      <c r="L75" s="29"/>
      <c r="M75" s="28"/>
      <c r="N75" s="29"/>
      <c r="O75" s="30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ht="15" customHeight="1">
      <c r="A76" s="57" t="s">
        <v>85</v>
      </c>
      <c r="B76" s="20" t="s">
        <v>138</v>
      </c>
      <c r="C76" s="25"/>
      <c r="D76" s="25"/>
      <c r="E76" s="25"/>
      <c r="F76" s="26"/>
      <c r="G76" s="28"/>
      <c r="H76" s="28"/>
      <c r="I76" s="29"/>
      <c r="J76" s="26"/>
      <c r="K76" s="25"/>
      <c r="L76" s="52"/>
      <c r="M76" s="28"/>
      <c r="N76" s="29"/>
      <c r="O76" s="5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ht="15" customHeight="1">
      <c r="A77" s="31"/>
      <c r="B77" s="24" t="s">
        <v>86</v>
      </c>
      <c r="C77" s="25">
        <v>904</v>
      </c>
      <c r="D77" s="25">
        <v>20</v>
      </c>
      <c r="E77" s="25">
        <v>20</v>
      </c>
      <c r="F77" s="26">
        <v>10.63</v>
      </c>
      <c r="G77" s="42">
        <v>5</v>
      </c>
      <c r="H77" s="28">
        <v>57.71</v>
      </c>
      <c r="I77" s="29">
        <v>59.03</v>
      </c>
      <c r="J77" s="26">
        <v>16.38</v>
      </c>
      <c r="K77" s="25">
        <v>19</v>
      </c>
      <c r="L77" s="29">
        <v>16.46</v>
      </c>
      <c r="M77" s="28">
        <v>34.43</v>
      </c>
      <c r="N77" s="29">
        <v>58.53</v>
      </c>
      <c r="O77" s="30">
        <v>70.35</v>
      </c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ht="15" customHeight="1">
      <c r="A78" s="31"/>
      <c r="B78" s="24" t="s">
        <v>87</v>
      </c>
      <c r="C78" s="25">
        <v>446</v>
      </c>
      <c r="D78" s="25">
        <v>0</v>
      </c>
      <c r="E78" s="25">
        <v>0</v>
      </c>
      <c r="F78" s="26">
        <v>7.69</v>
      </c>
      <c r="G78" s="42">
        <v>7</v>
      </c>
      <c r="H78" s="28">
        <v>7</v>
      </c>
      <c r="I78" s="29">
        <v>7</v>
      </c>
      <c r="J78" s="26">
        <v>12</v>
      </c>
      <c r="K78" s="25">
        <v>248.11</v>
      </c>
      <c r="L78" s="29">
        <v>25.68</v>
      </c>
      <c r="M78" s="28">
        <v>25</v>
      </c>
      <c r="N78" s="29">
        <v>94.31</v>
      </c>
      <c r="O78" s="30">
        <v>165</v>
      </c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39" customFormat="1" ht="15" customHeight="1">
      <c r="A79" s="31"/>
      <c r="B79" s="32" t="s">
        <v>88</v>
      </c>
      <c r="C79" s="33">
        <f>SUM(C77:C78)</f>
        <v>1350</v>
      </c>
      <c r="D79" s="33">
        <f>SUM(D77:D78)</f>
        <v>20</v>
      </c>
      <c r="E79" s="33">
        <f>SUM(E77:E78)</f>
        <v>20</v>
      </c>
      <c r="F79" s="34">
        <f>SUM(F77:F78)</f>
        <v>18.32</v>
      </c>
      <c r="G79" s="35">
        <v>12</v>
      </c>
      <c r="H79" s="35">
        <v>64.71</v>
      </c>
      <c r="I79" s="36">
        <f>SUM(I77:I78)</f>
        <v>66.03</v>
      </c>
      <c r="J79" s="50">
        <f>SUM(J77:J78)</f>
        <v>28.38</v>
      </c>
      <c r="K79" s="33">
        <f>SUM(K77:K78)</f>
        <v>267.11</v>
      </c>
      <c r="L79" s="36">
        <f>SUM(L77:L78)</f>
        <v>42.14</v>
      </c>
      <c r="M79" s="35">
        <v>59.43</v>
      </c>
      <c r="N79" s="36">
        <f>SUM(N77:N78)</f>
        <v>152.84</v>
      </c>
      <c r="O79" s="45">
        <f>SUM(O77:O78)</f>
        <v>235.35</v>
      </c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</row>
    <row r="80" spans="1:34" ht="15" customHeight="1">
      <c r="A80" s="31"/>
      <c r="B80" s="20"/>
      <c r="C80" s="25"/>
      <c r="D80" s="25"/>
      <c r="E80" s="25"/>
      <c r="F80" s="40"/>
      <c r="G80" s="28"/>
      <c r="H80" s="28"/>
      <c r="I80" s="29"/>
      <c r="J80" s="26"/>
      <c r="K80" s="41"/>
      <c r="L80" s="52"/>
      <c r="M80" s="28"/>
      <c r="N80" s="29"/>
      <c r="O80" s="5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ht="15" customHeight="1">
      <c r="A81" s="31" t="s">
        <v>89</v>
      </c>
      <c r="B81" s="20" t="s">
        <v>139</v>
      </c>
      <c r="C81" s="25"/>
      <c r="D81" s="25"/>
      <c r="E81" s="25"/>
      <c r="F81" s="26"/>
      <c r="G81" s="28"/>
      <c r="H81" s="28"/>
      <c r="I81" s="29"/>
      <c r="J81" s="26"/>
      <c r="K81" s="25"/>
      <c r="L81" s="29"/>
      <c r="M81" s="28"/>
      <c r="N81" s="29"/>
      <c r="O81" s="30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ht="15" customHeight="1">
      <c r="A82" s="31"/>
      <c r="B82" s="24" t="s">
        <v>90</v>
      </c>
      <c r="C82" s="25">
        <v>4034</v>
      </c>
      <c r="D82" s="25">
        <v>336</v>
      </c>
      <c r="E82" s="25">
        <v>336</v>
      </c>
      <c r="F82" s="26">
        <v>303.3</v>
      </c>
      <c r="G82" s="42">
        <v>631</v>
      </c>
      <c r="H82" s="28">
        <v>351.65</v>
      </c>
      <c r="I82" s="29">
        <v>318.59</v>
      </c>
      <c r="J82" s="26">
        <v>6107.21</v>
      </c>
      <c r="K82" s="25">
        <v>464.61</v>
      </c>
      <c r="L82" s="29">
        <v>482.97</v>
      </c>
      <c r="M82" s="28">
        <v>1873.72</v>
      </c>
      <c r="N82" s="29">
        <v>867.8</v>
      </c>
      <c r="O82" s="30">
        <v>950.27</v>
      </c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ht="15" customHeight="1">
      <c r="A83" s="31"/>
      <c r="B83" s="24" t="s">
        <v>91</v>
      </c>
      <c r="C83" s="25">
        <v>1389</v>
      </c>
      <c r="D83" s="25">
        <v>275</v>
      </c>
      <c r="E83" s="25">
        <v>275</v>
      </c>
      <c r="F83" s="26">
        <v>238.8</v>
      </c>
      <c r="G83" s="42">
        <v>239</v>
      </c>
      <c r="H83" s="28">
        <v>223.3</v>
      </c>
      <c r="I83" s="29">
        <v>223.23</v>
      </c>
      <c r="J83" s="26">
        <v>229.09</v>
      </c>
      <c r="K83" s="25">
        <v>245.73</v>
      </c>
      <c r="L83" s="29">
        <v>202.42</v>
      </c>
      <c r="M83" s="28">
        <v>249</v>
      </c>
      <c r="N83" s="29">
        <v>714.08</v>
      </c>
      <c r="O83" s="30">
        <v>226.5</v>
      </c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ht="15" customHeight="1">
      <c r="A84" s="31"/>
      <c r="B84" s="24" t="s">
        <v>92</v>
      </c>
      <c r="C84" s="25">
        <v>134</v>
      </c>
      <c r="D84" s="25">
        <v>34</v>
      </c>
      <c r="E84" s="25">
        <v>34</v>
      </c>
      <c r="F84" s="26">
        <v>36.33</v>
      </c>
      <c r="G84" s="42">
        <v>11</v>
      </c>
      <c r="H84" s="28">
        <v>9.78</v>
      </c>
      <c r="I84" s="29">
        <v>9.76</v>
      </c>
      <c r="J84" s="26">
        <v>11.03</v>
      </c>
      <c r="K84" s="25">
        <v>14.04</v>
      </c>
      <c r="L84" s="29">
        <v>14.02</v>
      </c>
      <c r="M84" s="28">
        <v>20</v>
      </c>
      <c r="N84" s="29">
        <v>20</v>
      </c>
      <c r="O84" s="30">
        <v>20.7</v>
      </c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ht="15" customHeight="1">
      <c r="A85" s="31"/>
      <c r="B85" s="24" t="s">
        <v>93</v>
      </c>
      <c r="C85" s="25">
        <v>940</v>
      </c>
      <c r="D85" s="25">
        <v>21</v>
      </c>
      <c r="E85" s="25">
        <v>21</v>
      </c>
      <c r="F85" s="26">
        <v>3.71</v>
      </c>
      <c r="G85" s="42">
        <v>2</v>
      </c>
      <c r="H85" s="28">
        <v>7.13</v>
      </c>
      <c r="I85" s="29">
        <v>8.4</v>
      </c>
      <c r="J85" s="26">
        <v>38.47</v>
      </c>
      <c r="K85" s="25">
        <v>21</v>
      </c>
      <c r="L85" s="58">
        <v>20.8</v>
      </c>
      <c r="M85" s="28">
        <v>86.15</v>
      </c>
      <c r="N85" s="29">
        <v>20.97</v>
      </c>
      <c r="O85" s="30">
        <v>25.98</v>
      </c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ht="15" customHeight="1">
      <c r="A86" s="31"/>
      <c r="B86" s="24" t="s">
        <v>140</v>
      </c>
      <c r="C86" s="25"/>
      <c r="D86" s="25"/>
      <c r="E86" s="25"/>
      <c r="F86" s="26"/>
      <c r="G86" s="42"/>
      <c r="H86" s="28"/>
      <c r="I86" s="29"/>
      <c r="J86" s="26"/>
      <c r="K86" s="25"/>
      <c r="L86" s="29"/>
      <c r="M86" s="28"/>
      <c r="N86" s="29"/>
      <c r="O86" s="30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ht="15" customHeight="1">
      <c r="A87" s="31"/>
      <c r="B87" s="24" t="s">
        <v>94</v>
      </c>
      <c r="C87" s="25">
        <v>10</v>
      </c>
      <c r="D87" s="25">
        <v>1</v>
      </c>
      <c r="E87" s="25">
        <v>1</v>
      </c>
      <c r="F87" s="26">
        <v>0</v>
      </c>
      <c r="G87" s="42">
        <v>1</v>
      </c>
      <c r="H87" s="28">
        <v>1.4</v>
      </c>
      <c r="I87" s="29">
        <v>0.76</v>
      </c>
      <c r="J87" s="26">
        <v>1.92</v>
      </c>
      <c r="K87" s="25">
        <v>0.88</v>
      </c>
      <c r="L87" s="29">
        <v>0.87</v>
      </c>
      <c r="M87" s="28">
        <v>1</v>
      </c>
      <c r="N87" s="29">
        <v>100</v>
      </c>
      <c r="O87" s="30">
        <v>1.3</v>
      </c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ht="15" customHeight="1">
      <c r="A88" s="31"/>
      <c r="B88" s="59" t="s">
        <v>95</v>
      </c>
      <c r="C88" s="25">
        <v>243</v>
      </c>
      <c r="D88" s="25">
        <v>3</v>
      </c>
      <c r="E88" s="25">
        <v>3</v>
      </c>
      <c r="F88" s="26">
        <v>6.08</v>
      </c>
      <c r="G88" s="42">
        <v>6</v>
      </c>
      <c r="H88" s="28">
        <v>7</v>
      </c>
      <c r="I88" s="29">
        <v>7.66</v>
      </c>
      <c r="J88" s="26">
        <v>8</v>
      </c>
      <c r="K88" s="25">
        <v>9.81</v>
      </c>
      <c r="L88" s="29">
        <v>11.86</v>
      </c>
      <c r="M88" s="28">
        <v>8.52</v>
      </c>
      <c r="N88" s="29">
        <v>13.05</v>
      </c>
      <c r="O88" s="30">
        <v>18.6</v>
      </c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ht="15" customHeight="1">
      <c r="A89" s="31"/>
      <c r="B89" s="24" t="s">
        <v>96</v>
      </c>
      <c r="C89" s="25">
        <v>0</v>
      </c>
      <c r="D89" s="25">
        <v>0</v>
      </c>
      <c r="E89" s="25">
        <v>0</v>
      </c>
      <c r="F89" s="26">
        <v>0</v>
      </c>
      <c r="G89" s="42">
        <v>0</v>
      </c>
      <c r="H89" s="28">
        <v>0</v>
      </c>
      <c r="I89" s="29">
        <v>0</v>
      </c>
      <c r="J89" s="26"/>
      <c r="K89" s="25">
        <v>274.62</v>
      </c>
      <c r="L89" s="29"/>
      <c r="M89" s="28">
        <v>60.75</v>
      </c>
      <c r="N89" s="29">
        <v>0</v>
      </c>
      <c r="O89" s="30">
        <v>0</v>
      </c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39" customFormat="1" ht="15" customHeight="1">
      <c r="A90" s="31"/>
      <c r="B90" s="20" t="s">
        <v>97</v>
      </c>
      <c r="C90" s="33">
        <f aca="true" t="shared" si="6" ref="C90:M90">SUM(C82:C89)</f>
        <v>6750</v>
      </c>
      <c r="D90" s="33">
        <f t="shared" si="6"/>
        <v>670</v>
      </c>
      <c r="E90" s="33">
        <f t="shared" si="6"/>
        <v>670</v>
      </c>
      <c r="F90" s="34">
        <f>SUM(F82:F89)</f>
        <v>588.2200000000001</v>
      </c>
      <c r="G90" s="35">
        <f t="shared" si="6"/>
        <v>890</v>
      </c>
      <c r="H90" s="35">
        <f t="shared" si="6"/>
        <v>600.26</v>
      </c>
      <c r="I90" s="36">
        <f>SUM(I82:I89)</f>
        <v>568.3999999999999</v>
      </c>
      <c r="J90" s="34">
        <f t="shared" si="6"/>
        <v>6395.72</v>
      </c>
      <c r="K90" s="33">
        <f t="shared" si="6"/>
        <v>1030.69</v>
      </c>
      <c r="L90" s="36">
        <f>SUM(L82:L89)</f>
        <v>732.9399999999999</v>
      </c>
      <c r="M90" s="35">
        <f t="shared" si="6"/>
        <v>2299.1400000000003</v>
      </c>
      <c r="N90" s="36">
        <f>SUM(N82:N89)</f>
        <v>1735.9</v>
      </c>
      <c r="O90" s="45">
        <f>SUM(O82:O89)</f>
        <v>1243.35</v>
      </c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</row>
    <row r="91" spans="1:34" ht="15" customHeight="1">
      <c r="A91" s="31"/>
      <c r="B91" s="32"/>
      <c r="C91" s="25"/>
      <c r="D91" s="25"/>
      <c r="E91" s="25"/>
      <c r="F91" s="40"/>
      <c r="G91" s="28"/>
      <c r="H91" s="28"/>
      <c r="I91" s="29"/>
      <c r="J91" s="26"/>
      <c r="K91" s="41"/>
      <c r="L91" s="29"/>
      <c r="M91" s="28"/>
      <c r="N91" s="29"/>
      <c r="O91" s="30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ht="15" customHeight="1">
      <c r="A92" s="31" t="s">
        <v>98</v>
      </c>
      <c r="B92" s="20" t="s">
        <v>141</v>
      </c>
      <c r="C92" s="25"/>
      <c r="D92" s="25"/>
      <c r="E92" s="25"/>
      <c r="F92" s="26"/>
      <c r="G92" s="28"/>
      <c r="H92" s="28"/>
      <c r="I92" s="29"/>
      <c r="J92" s="26"/>
      <c r="K92" s="25"/>
      <c r="L92" s="29"/>
      <c r="M92" s="28"/>
      <c r="N92" s="29"/>
      <c r="O92" s="30"/>
      <c r="P92" s="3"/>
      <c r="Q92" s="3"/>
      <c r="R92" s="3" t="s">
        <v>76</v>
      </c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ht="15" customHeight="1">
      <c r="A93" s="31"/>
      <c r="B93" s="24" t="s">
        <v>99</v>
      </c>
      <c r="C93" s="25">
        <v>54936</v>
      </c>
      <c r="D93" s="25">
        <v>8031</v>
      </c>
      <c r="E93" s="25">
        <v>8031</v>
      </c>
      <c r="F93" s="26">
        <v>6882.92</v>
      </c>
      <c r="G93" s="42">
        <v>7921</v>
      </c>
      <c r="H93" s="28">
        <v>7459.99</v>
      </c>
      <c r="I93" s="29">
        <v>7445.45</v>
      </c>
      <c r="J93" s="26">
        <v>8876.12</v>
      </c>
      <c r="K93" s="25">
        <v>9947.4</v>
      </c>
      <c r="L93" s="29">
        <f>8309.66+2.42+291.76+156.91</f>
        <v>8760.75</v>
      </c>
      <c r="M93" s="28">
        <f>8196.35+1060.96+509</f>
        <v>9766.310000000001</v>
      </c>
      <c r="N93" s="29">
        <f>6670.13+1656.55+468.96</f>
        <v>8795.64</v>
      </c>
      <c r="O93" s="30">
        <f>7281.25+2185.35+643.19</f>
        <v>10109.79</v>
      </c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ht="15" customHeight="1">
      <c r="A94" s="31"/>
      <c r="B94" s="24" t="s">
        <v>100</v>
      </c>
      <c r="C94" s="25">
        <v>221</v>
      </c>
      <c r="D94" s="25">
        <v>465</v>
      </c>
      <c r="E94" s="25">
        <v>465</v>
      </c>
      <c r="F94" s="26">
        <v>328.03</v>
      </c>
      <c r="G94" s="42">
        <v>403</v>
      </c>
      <c r="H94" s="28">
        <v>223.53</v>
      </c>
      <c r="I94" s="29">
        <v>223.55</v>
      </c>
      <c r="J94" s="26">
        <v>48.98</v>
      </c>
      <c r="K94" s="25">
        <v>373.92</v>
      </c>
      <c r="L94" s="29">
        <v>365.02</v>
      </c>
      <c r="M94" s="28">
        <v>393.25</v>
      </c>
      <c r="N94" s="29">
        <v>619.3</v>
      </c>
      <c r="O94" s="30">
        <v>929.75</v>
      </c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ht="15" customHeight="1">
      <c r="A95" s="31"/>
      <c r="B95" s="24" t="s">
        <v>101</v>
      </c>
      <c r="C95" s="25">
        <v>1611</v>
      </c>
      <c r="D95" s="25">
        <v>267</v>
      </c>
      <c r="E95" s="25">
        <v>267</v>
      </c>
      <c r="F95" s="26">
        <v>354.01</v>
      </c>
      <c r="G95" s="42">
        <v>112</v>
      </c>
      <c r="H95" s="28">
        <v>105.96</v>
      </c>
      <c r="I95" s="29">
        <v>161.35</v>
      </c>
      <c r="J95" s="26">
        <v>109.41</v>
      </c>
      <c r="K95" s="25">
        <v>211.09</v>
      </c>
      <c r="L95" s="29">
        <v>85.61</v>
      </c>
      <c r="M95" s="28">
        <v>602.23</v>
      </c>
      <c r="N95" s="29">
        <v>609.89</v>
      </c>
      <c r="O95" s="30">
        <v>167.7</v>
      </c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ht="15" customHeight="1">
      <c r="A96" s="31"/>
      <c r="B96" s="24" t="s">
        <v>102</v>
      </c>
      <c r="C96" s="25">
        <v>225</v>
      </c>
      <c r="D96" s="25">
        <v>49</v>
      </c>
      <c r="E96" s="25">
        <v>49</v>
      </c>
      <c r="F96" s="26">
        <v>127.91</v>
      </c>
      <c r="G96" s="42">
        <v>42</v>
      </c>
      <c r="H96" s="28">
        <v>95.54</v>
      </c>
      <c r="I96" s="29">
        <v>77.69</v>
      </c>
      <c r="J96" s="26">
        <v>69.24</v>
      </c>
      <c r="K96" s="25">
        <v>817.1</v>
      </c>
      <c r="L96" s="29">
        <v>39.44</v>
      </c>
      <c r="M96" s="28">
        <v>542.09</v>
      </c>
      <c r="N96" s="29">
        <v>26.9</v>
      </c>
      <c r="O96" s="30">
        <v>30.22</v>
      </c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39" customFormat="1" ht="15" customHeight="1">
      <c r="A97" s="31"/>
      <c r="B97" s="32" t="s">
        <v>103</v>
      </c>
      <c r="C97" s="33">
        <f aca="true" t="shared" si="7" ref="C97:J97">SUM(C93:C96)</f>
        <v>56993</v>
      </c>
      <c r="D97" s="33">
        <f t="shared" si="7"/>
        <v>8812</v>
      </c>
      <c r="E97" s="33">
        <f t="shared" si="7"/>
        <v>8812</v>
      </c>
      <c r="F97" s="34">
        <f>SUM(F93+F94+F95+F96)</f>
        <v>7692.87</v>
      </c>
      <c r="G97" s="35">
        <f t="shared" si="7"/>
        <v>8478</v>
      </c>
      <c r="H97" s="35">
        <f t="shared" si="7"/>
        <v>7885.0199999999995</v>
      </c>
      <c r="I97" s="36">
        <f>SUM(I93:I96)</f>
        <v>7908.04</v>
      </c>
      <c r="J97" s="34">
        <f t="shared" si="7"/>
        <v>9103.75</v>
      </c>
      <c r="K97" s="33">
        <f>K93+K94+K95+K96</f>
        <v>11349.51</v>
      </c>
      <c r="L97" s="36">
        <f>SUM(L93:L96)</f>
        <v>9250.820000000002</v>
      </c>
      <c r="M97" s="35">
        <f>SUM(M93:M96)</f>
        <v>11303.880000000001</v>
      </c>
      <c r="N97" s="36">
        <f>SUM(N93:N96)</f>
        <v>10051.729999999998</v>
      </c>
      <c r="O97" s="45">
        <f>SUM(O93:O96)</f>
        <v>11237.460000000001</v>
      </c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</row>
    <row r="98" spans="1:34" ht="15" customHeight="1">
      <c r="A98" s="31"/>
      <c r="B98" s="24" t="s">
        <v>104</v>
      </c>
      <c r="C98" s="25">
        <v>25072</v>
      </c>
      <c r="D98" s="25">
        <v>1480</v>
      </c>
      <c r="E98" s="25">
        <v>1480</v>
      </c>
      <c r="F98" s="26">
        <v>1151.91</v>
      </c>
      <c r="G98" s="42">
        <v>2013</v>
      </c>
      <c r="H98" s="28">
        <v>3198.44</v>
      </c>
      <c r="I98" s="29">
        <v>2107.23</v>
      </c>
      <c r="J98" s="26">
        <v>2535.36</v>
      </c>
      <c r="K98" s="25">
        <v>4452.31</v>
      </c>
      <c r="L98" s="29">
        <f>625.96+252.29+156.23+545.03+27.94+0.5+1271.37+161.1</f>
        <v>3040.4199999999996</v>
      </c>
      <c r="M98" s="28">
        <f>805+61+80.19+66.45+22+14+0.5+1434.2+4.7+174.17</f>
        <v>2662.21</v>
      </c>
      <c r="N98" s="29">
        <f>1510.55+646.88+56+2025+56.74+0.3+0.44+1.75+2.35+160</f>
        <v>4460.01</v>
      </c>
      <c r="O98" s="30">
        <f>2093.85+1586.76+371.95+2120.85+25.57+57.05+0.31+0.84+3.62+198.8</f>
        <v>6459.6</v>
      </c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ht="15" customHeight="1">
      <c r="A99" s="31"/>
      <c r="B99" s="24" t="s">
        <v>105</v>
      </c>
      <c r="C99" s="25">
        <v>23007</v>
      </c>
      <c r="D99" s="25">
        <v>3690</v>
      </c>
      <c r="E99" s="25">
        <v>3690</v>
      </c>
      <c r="F99" s="26">
        <v>3454.12</v>
      </c>
      <c r="G99" s="42">
        <v>4340</v>
      </c>
      <c r="H99" s="28">
        <v>4343.53</v>
      </c>
      <c r="I99" s="29">
        <v>3853.33</v>
      </c>
      <c r="J99" s="26">
        <v>4274</v>
      </c>
      <c r="K99" s="25">
        <v>5001.33</v>
      </c>
      <c r="L99" s="29">
        <f>4121.81+897.1</f>
        <v>5018.910000000001</v>
      </c>
      <c r="M99" s="28">
        <v>4236.13</v>
      </c>
      <c r="N99" s="29">
        <v>3294.65</v>
      </c>
      <c r="O99" s="30">
        <v>4364.65</v>
      </c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ht="15" customHeight="1">
      <c r="A100" s="31"/>
      <c r="B100" s="24" t="s">
        <v>106</v>
      </c>
      <c r="C100" s="25">
        <v>38286</v>
      </c>
      <c r="D100" s="25">
        <v>7397</v>
      </c>
      <c r="E100" s="25">
        <v>7397</v>
      </c>
      <c r="F100" s="26">
        <v>7448.75</v>
      </c>
      <c r="G100" s="42">
        <v>3306</v>
      </c>
      <c r="H100" s="28">
        <v>3598.97</v>
      </c>
      <c r="I100" s="29">
        <v>4274.49</v>
      </c>
      <c r="J100" s="26">
        <v>3196.12</v>
      </c>
      <c r="K100" s="25">
        <v>2537.27</v>
      </c>
      <c r="L100" s="29">
        <v>3327.25</v>
      </c>
      <c r="M100" s="28">
        <v>4403</v>
      </c>
      <c r="N100" s="29">
        <v>2529.95</v>
      </c>
      <c r="O100" s="30">
        <v>3000</v>
      </c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ht="15" customHeight="1">
      <c r="A101" s="31"/>
      <c r="B101" s="24" t="s">
        <v>107</v>
      </c>
      <c r="C101" s="25"/>
      <c r="D101" s="25"/>
      <c r="E101" s="25"/>
      <c r="F101" s="26">
        <v>0</v>
      </c>
      <c r="G101" s="28">
        <v>0</v>
      </c>
      <c r="H101" s="28">
        <v>507.5</v>
      </c>
      <c r="I101" s="29">
        <v>540.06</v>
      </c>
      <c r="J101" s="26">
        <v>478.69</v>
      </c>
      <c r="K101" s="25">
        <v>886.9</v>
      </c>
      <c r="L101" s="29">
        <v>0</v>
      </c>
      <c r="M101" s="28">
        <v>568.76</v>
      </c>
      <c r="N101" s="29">
        <v>568.76</v>
      </c>
      <c r="O101" s="30">
        <v>700</v>
      </c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ht="15" customHeight="1">
      <c r="A102" s="31"/>
      <c r="B102" s="24" t="s">
        <v>108</v>
      </c>
      <c r="C102" s="25">
        <v>7475</v>
      </c>
      <c r="D102" s="25">
        <v>1137</v>
      </c>
      <c r="E102" s="25">
        <v>1137</v>
      </c>
      <c r="F102" s="26">
        <v>1489.46</v>
      </c>
      <c r="G102" s="42">
        <v>1448</v>
      </c>
      <c r="H102" s="28">
        <v>1332.82</v>
      </c>
      <c r="I102" s="29">
        <v>1192.8</v>
      </c>
      <c r="J102" s="26"/>
      <c r="K102" s="25"/>
      <c r="L102" s="29">
        <v>1442.24</v>
      </c>
      <c r="M102" s="28">
        <v>2572.97</v>
      </c>
      <c r="N102" s="29">
        <f>2647.86+403.24</f>
        <v>3051.1000000000004</v>
      </c>
      <c r="O102" s="30">
        <v>3070.98</v>
      </c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ht="15" customHeight="1">
      <c r="A103" s="31"/>
      <c r="B103" s="60" t="s">
        <v>109</v>
      </c>
      <c r="C103" s="25"/>
      <c r="D103" s="25"/>
      <c r="E103" s="25"/>
      <c r="F103" s="26"/>
      <c r="G103" s="28"/>
      <c r="H103" s="28"/>
      <c r="I103" s="29"/>
      <c r="J103" s="26">
        <v>1282.2</v>
      </c>
      <c r="K103" s="25">
        <v>2010.44</v>
      </c>
      <c r="L103" s="29"/>
      <c r="M103" s="28">
        <v>0</v>
      </c>
      <c r="N103" s="29"/>
      <c r="O103" s="30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ht="15" customHeight="1">
      <c r="A104" s="31"/>
      <c r="B104" s="24" t="s">
        <v>110</v>
      </c>
      <c r="C104" s="25">
        <v>1414</v>
      </c>
      <c r="D104" s="25">
        <v>591</v>
      </c>
      <c r="E104" s="25">
        <v>591</v>
      </c>
      <c r="F104" s="26">
        <v>323.9</v>
      </c>
      <c r="G104" s="42">
        <v>617</v>
      </c>
      <c r="H104" s="28">
        <v>635.12</v>
      </c>
      <c r="I104" s="29">
        <v>349.24</v>
      </c>
      <c r="J104" s="26">
        <v>555.92</v>
      </c>
      <c r="K104" s="25">
        <v>365.68</v>
      </c>
      <c r="L104" s="29">
        <v>360.83</v>
      </c>
      <c r="M104" s="28">
        <v>420</v>
      </c>
      <c r="N104" s="29">
        <v>0</v>
      </c>
      <c r="O104" s="30">
        <v>445.5</v>
      </c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ht="15" customHeight="1">
      <c r="A105" s="31"/>
      <c r="B105" s="24" t="s">
        <v>111</v>
      </c>
      <c r="C105" s="25">
        <v>10156</v>
      </c>
      <c r="D105" s="25">
        <v>4614</v>
      </c>
      <c r="E105" s="25">
        <v>4614</v>
      </c>
      <c r="F105" s="26">
        <v>3539.31</v>
      </c>
      <c r="G105" s="42">
        <v>3031</v>
      </c>
      <c r="H105" s="28">
        <v>2890.36</v>
      </c>
      <c r="I105" s="29">
        <v>2935.85</v>
      </c>
      <c r="J105" s="26">
        <v>3109.32</v>
      </c>
      <c r="K105" s="25">
        <v>3329.77</v>
      </c>
      <c r="L105" s="29">
        <f>626.32+2135.97</f>
        <v>2762.29</v>
      </c>
      <c r="M105" s="28">
        <v>3587.23</v>
      </c>
      <c r="N105" s="29">
        <v>3676.73</v>
      </c>
      <c r="O105" s="30">
        <v>3907.31</v>
      </c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ht="15" customHeight="1">
      <c r="A106" s="31"/>
      <c r="B106" s="24" t="s">
        <v>112</v>
      </c>
      <c r="C106" s="25">
        <v>1421</v>
      </c>
      <c r="D106" s="25">
        <v>79</v>
      </c>
      <c r="E106" s="25">
        <v>79</v>
      </c>
      <c r="F106" s="26">
        <v>82.21</v>
      </c>
      <c r="G106" s="42">
        <v>161</v>
      </c>
      <c r="H106" s="28">
        <v>98.28</v>
      </c>
      <c r="I106" s="29">
        <v>98.22</v>
      </c>
      <c r="J106" s="26">
        <v>277.97</v>
      </c>
      <c r="K106" s="25">
        <v>112.34</v>
      </c>
      <c r="L106" s="58">
        <f>40.9+4.99+10.67+34.72</f>
        <v>91.28</v>
      </c>
      <c r="M106" s="28">
        <f>89.5+10+20.5+69.27</f>
        <v>189.26999999999998</v>
      </c>
      <c r="N106" s="29">
        <f>68.1+4.57+10.5+84.52</f>
        <v>167.69</v>
      </c>
      <c r="O106" s="30">
        <f>70+5.1+11.8+187.6</f>
        <v>274.5</v>
      </c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ht="15" customHeight="1">
      <c r="A107" s="31"/>
      <c r="B107" s="24" t="s">
        <v>113</v>
      </c>
      <c r="C107" s="25">
        <v>3948</v>
      </c>
      <c r="D107" s="25">
        <v>1314</v>
      </c>
      <c r="E107" s="25">
        <v>1314</v>
      </c>
      <c r="F107" s="26">
        <v>1441.33</v>
      </c>
      <c r="G107" s="42">
        <f>1528+330</f>
        <v>1858</v>
      </c>
      <c r="H107" s="28">
        <f>1528.42+116.01</f>
        <v>1644.43</v>
      </c>
      <c r="I107" s="29">
        <v>1473.44</v>
      </c>
      <c r="J107" s="61">
        <v>1941.74</v>
      </c>
      <c r="K107" s="25">
        <v>1945.2</v>
      </c>
      <c r="L107" s="58">
        <f>1357.78+38.04</f>
        <v>1395.82</v>
      </c>
      <c r="M107" s="28">
        <f>58+2002.41+63.8</f>
        <v>2124.21</v>
      </c>
      <c r="N107" s="29">
        <f>307+2345.43+5.55+5.73</f>
        <v>2663.71</v>
      </c>
      <c r="O107" s="30">
        <f>10+2723.9+14.85</f>
        <v>2748.75</v>
      </c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ht="15" customHeight="1">
      <c r="A108" s="31"/>
      <c r="B108" s="24" t="s">
        <v>114</v>
      </c>
      <c r="C108" s="25">
        <v>7456</v>
      </c>
      <c r="D108" s="25">
        <v>1063</v>
      </c>
      <c r="E108" s="25">
        <v>1063</v>
      </c>
      <c r="F108" s="26">
        <v>900</v>
      </c>
      <c r="G108" s="42">
        <v>1566</v>
      </c>
      <c r="H108" s="28">
        <v>1716</v>
      </c>
      <c r="I108" s="29">
        <v>1535.34</v>
      </c>
      <c r="J108" s="26">
        <v>900</v>
      </c>
      <c r="K108" s="25">
        <v>1172</v>
      </c>
      <c r="L108" s="29">
        <v>624.48</v>
      </c>
      <c r="M108" s="28">
        <v>1340</v>
      </c>
      <c r="N108" s="29">
        <v>391</v>
      </c>
      <c r="O108" s="30">
        <v>1190</v>
      </c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ht="15" customHeight="1">
      <c r="A109" s="31"/>
      <c r="B109" s="24" t="s">
        <v>115</v>
      </c>
      <c r="C109" s="25">
        <v>7022</v>
      </c>
      <c r="D109" s="25">
        <v>0</v>
      </c>
      <c r="E109" s="25">
        <v>0</v>
      </c>
      <c r="F109" s="26">
        <v>0</v>
      </c>
      <c r="G109" s="42">
        <v>0</v>
      </c>
      <c r="H109" s="28">
        <v>0</v>
      </c>
      <c r="I109" s="29">
        <v>0</v>
      </c>
      <c r="J109" s="26"/>
      <c r="K109" s="25">
        <v>3.9</v>
      </c>
      <c r="L109" s="29">
        <f>2.13+538.74</f>
        <v>540.87</v>
      </c>
      <c r="M109" s="28">
        <v>7.3</v>
      </c>
      <c r="N109" s="29">
        <v>0</v>
      </c>
      <c r="O109" s="30">
        <v>11.4</v>
      </c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39" customFormat="1" ht="15" customHeight="1">
      <c r="A110" s="31"/>
      <c r="B110" s="32" t="s">
        <v>116</v>
      </c>
      <c r="C110" s="33">
        <f>SUM(C97:C109)</f>
        <v>182250</v>
      </c>
      <c r="D110" s="33">
        <f>SUM(D97:D109)</f>
        <v>30177</v>
      </c>
      <c r="E110" s="33">
        <f>SUM(E97:E109)</f>
        <v>30177</v>
      </c>
      <c r="F110" s="34">
        <f>SUM(F97:F109)</f>
        <v>27523.86</v>
      </c>
      <c r="G110" s="35">
        <v>26819</v>
      </c>
      <c r="H110" s="35">
        <f>SUM(H97:H109)</f>
        <v>27850.469999999998</v>
      </c>
      <c r="I110" s="36">
        <f>SUM(I97:I109)</f>
        <v>26268.04</v>
      </c>
      <c r="J110" s="34">
        <f>J97+J98+J99+J100+J101+J103+J104+J105+J106+SUM(J107:J109)</f>
        <v>27655.07</v>
      </c>
      <c r="K110" s="33">
        <f>SUM(K97:K109)</f>
        <v>33166.65</v>
      </c>
      <c r="L110" s="36">
        <f>SUM(L97:L109)</f>
        <v>27855.210000000003</v>
      </c>
      <c r="M110" s="35">
        <f>SUM(M97:M109)</f>
        <v>33414.96000000001</v>
      </c>
      <c r="N110" s="36">
        <f>SUM(N97:N109)</f>
        <v>30855.329999999994</v>
      </c>
      <c r="O110" s="45">
        <f>SUM(O97:O109)</f>
        <v>37410.15</v>
      </c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</row>
    <row r="111" spans="1:34" ht="15" customHeight="1">
      <c r="A111" s="31"/>
      <c r="B111" s="20"/>
      <c r="C111" s="25"/>
      <c r="D111" s="25"/>
      <c r="E111" s="25"/>
      <c r="F111" s="40"/>
      <c r="G111" s="28"/>
      <c r="H111" s="28"/>
      <c r="I111" s="29"/>
      <c r="J111" s="26"/>
      <c r="K111" s="41"/>
      <c r="L111" s="29"/>
      <c r="M111" s="28"/>
      <c r="N111" s="29"/>
      <c r="O111" s="30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ht="15" customHeight="1">
      <c r="A112" s="31" t="s">
        <v>117</v>
      </c>
      <c r="B112" s="20" t="s">
        <v>142</v>
      </c>
      <c r="C112" s="25"/>
      <c r="D112" s="25"/>
      <c r="E112" s="25"/>
      <c r="F112" s="26"/>
      <c r="G112" s="28"/>
      <c r="H112" s="28"/>
      <c r="I112" s="29"/>
      <c r="J112" s="26"/>
      <c r="K112" s="25"/>
      <c r="L112" s="29"/>
      <c r="M112" s="28"/>
      <c r="N112" s="29"/>
      <c r="O112" s="30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ht="15" customHeight="1">
      <c r="A113" s="31"/>
      <c r="B113" s="24" t="s">
        <v>118</v>
      </c>
      <c r="C113" s="25">
        <v>1329</v>
      </c>
      <c r="D113" s="25">
        <v>42</v>
      </c>
      <c r="E113" s="25">
        <v>42</v>
      </c>
      <c r="F113" s="26">
        <v>12</v>
      </c>
      <c r="G113" s="42">
        <v>12</v>
      </c>
      <c r="H113" s="28">
        <v>10.2</v>
      </c>
      <c r="I113" s="29">
        <v>10.2</v>
      </c>
      <c r="J113" s="26">
        <v>47.52</v>
      </c>
      <c r="K113" s="25">
        <v>6.2</v>
      </c>
      <c r="L113" s="29">
        <v>2.86</v>
      </c>
      <c r="M113" s="28">
        <v>65</v>
      </c>
      <c r="N113" s="29">
        <v>371.12</v>
      </c>
      <c r="O113" s="30">
        <v>512.87</v>
      </c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ht="15" customHeight="1">
      <c r="A114" s="31"/>
      <c r="B114" s="24" t="s">
        <v>119</v>
      </c>
      <c r="C114" s="25">
        <v>62</v>
      </c>
      <c r="D114" s="25">
        <v>10</v>
      </c>
      <c r="E114" s="25">
        <v>10</v>
      </c>
      <c r="F114" s="26">
        <v>9.79</v>
      </c>
      <c r="G114" s="42">
        <v>10</v>
      </c>
      <c r="H114" s="28">
        <v>8.5</v>
      </c>
      <c r="I114" s="29">
        <v>8.5</v>
      </c>
      <c r="J114" s="26">
        <v>47.01</v>
      </c>
      <c r="K114" s="25">
        <v>86.44</v>
      </c>
      <c r="L114" s="29">
        <v>19.98</v>
      </c>
      <c r="M114" s="28">
        <v>10</v>
      </c>
      <c r="N114" s="29">
        <v>20</v>
      </c>
      <c r="O114" s="30">
        <v>22</v>
      </c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ht="15" customHeight="1">
      <c r="A115" s="31"/>
      <c r="B115" s="24" t="s">
        <v>120</v>
      </c>
      <c r="C115" s="25">
        <v>4174</v>
      </c>
      <c r="D115" s="25">
        <v>468</v>
      </c>
      <c r="E115" s="25">
        <v>468</v>
      </c>
      <c r="F115" s="26">
        <v>428.36</v>
      </c>
      <c r="G115" s="42">
        <v>215</v>
      </c>
      <c r="H115" s="28">
        <v>215.16</v>
      </c>
      <c r="I115" s="29">
        <v>374.49</v>
      </c>
      <c r="J115" s="26">
        <v>325.48</v>
      </c>
      <c r="K115" s="25">
        <v>788.54</v>
      </c>
      <c r="L115" s="29">
        <v>1431.79</v>
      </c>
      <c r="M115" s="28">
        <v>850</v>
      </c>
      <c r="N115" s="29">
        <v>741.61</v>
      </c>
      <c r="O115" s="30">
        <v>0</v>
      </c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ht="15" customHeight="1">
      <c r="A116" s="31"/>
      <c r="B116" s="24" t="s">
        <v>143</v>
      </c>
      <c r="C116" s="25"/>
      <c r="D116" s="25"/>
      <c r="E116" s="25"/>
      <c r="F116" s="26"/>
      <c r="G116" s="42"/>
      <c r="H116" s="28"/>
      <c r="I116" s="29"/>
      <c r="J116" s="26"/>
      <c r="K116" s="25"/>
      <c r="L116" s="29"/>
      <c r="M116" s="28"/>
      <c r="N116" s="29"/>
      <c r="O116" s="30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ht="15" customHeight="1">
      <c r="A117" s="31"/>
      <c r="B117" s="24" t="s">
        <v>121</v>
      </c>
      <c r="C117" s="25">
        <v>9</v>
      </c>
      <c r="D117" s="25">
        <v>0</v>
      </c>
      <c r="E117" s="25">
        <v>0</v>
      </c>
      <c r="F117" s="26">
        <v>2.25</v>
      </c>
      <c r="G117" s="42">
        <v>0</v>
      </c>
      <c r="H117" s="28">
        <v>0</v>
      </c>
      <c r="I117" s="29">
        <v>0</v>
      </c>
      <c r="J117" s="26"/>
      <c r="K117" s="25"/>
      <c r="L117" s="29">
        <v>3.69</v>
      </c>
      <c r="M117" s="28">
        <v>0</v>
      </c>
      <c r="N117" s="29">
        <v>1283.12</v>
      </c>
      <c r="O117" s="30">
        <v>0</v>
      </c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ht="15" customHeight="1">
      <c r="A118" s="31"/>
      <c r="B118" s="24" t="s">
        <v>122</v>
      </c>
      <c r="C118" s="25">
        <v>1176</v>
      </c>
      <c r="D118" s="25">
        <v>270</v>
      </c>
      <c r="E118" s="25">
        <v>270</v>
      </c>
      <c r="F118" s="26">
        <v>438.12</v>
      </c>
      <c r="G118" s="42">
        <v>1019</v>
      </c>
      <c r="H118" s="28">
        <v>920.49</v>
      </c>
      <c r="I118" s="29">
        <v>472.67</v>
      </c>
      <c r="J118" s="26">
        <f>473.34+30+16.5</f>
        <v>519.8399999999999</v>
      </c>
      <c r="K118" s="25">
        <f>22.74+216.07+16.23+25.45+3539.23</f>
        <v>3819.7200000000003</v>
      </c>
      <c r="L118" s="29">
        <f>768.5+108.44+3.51+30.1</f>
        <v>910.5500000000001</v>
      </c>
      <c r="M118" s="28">
        <v>452.7</v>
      </c>
      <c r="N118" s="29">
        <v>22</v>
      </c>
      <c r="O118" s="30">
        <f>75+1360</f>
        <v>1435</v>
      </c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39" customFormat="1" ht="15" customHeight="1">
      <c r="A119" s="31"/>
      <c r="B119" s="32" t="s">
        <v>123</v>
      </c>
      <c r="C119" s="33">
        <f aca="true" t="shared" si="8" ref="C119:K119">SUM(C113:C118)</f>
        <v>6750</v>
      </c>
      <c r="D119" s="33">
        <f t="shared" si="8"/>
        <v>790</v>
      </c>
      <c r="E119" s="33">
        <f t="shared" si="8"/>
        <v>790</v>
      </c>
      <c r="F119" s="34">
        <f>SUM(F113:F118)</f>
        <v>890.52</v>
      </c>
      <c r="G119" s="35">
        <f t="shared" si="8"/>
        <v>1256</v>
      </c>
      <c r="H119" s="35">
        <f t="shared" si="8"/>
        <v>1154.35</v>
      </c>
      <c r="I119" s="36">
        <f>SUM(I113:I118)</f>
        <v>865.86</v>
      </c>
      <c r="J119" s="34">
        <f t="shared" si="8"/>
        <v>939.8499999999999</v>
      </c>
      <c r="K119" s="33">
        <f t="shared" si="8"/>
        <v>4700.900000000001</v>
      </c>
      <c r="L119" s="36">
        <f>SUM(L113:L118)</f>
        <v>2368.87</v>
      </c>
      <c r="M119" s="35">
        <f>SUM(M113:M118)</f>
        <v>1377.7</v>
      </c>
      <c r="N119" s="36">
        <f>SUM(N113:N118)</f>
        <v>2437.85</v>
      </c>
      <c r="O119" s="45">
        <f>SUM(O113:O118)</f>
        <v>1969.87</v>
      </c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</row>
    <row r="120" spans="1:34" ht="15" customHeight="1">
      <c r="A120" s="31"/>
      <c r="B120" s="32"/>
      <c r="C120" s="33"/>
      <c r="D120" s="33"/>
      <c r="E120" s="33"/>
      <c r="F120" s="34"/>
      <c r="G120" s="35"/>
      <c r="H120" s="35"/>
      <c r="I120" s="36"/>
      <c r="J120" s="34"/>
      <c r="K120" s="46"/>
      <c r="L120" s="36"/>
      <c r="M120" s="35"/>
      <c r="N120" s="52"/>
      <c r="O120" s="45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39" customFormat="1" ht="15" customHeight="1" thickBot="1">
      <c r="A121" s="62"/>
      <c r="B121" s="63" t="s">
        <v>124</v>
      </c>
      <c r="C121" s="64">
        <f>SUM(C25+C43+C45+C52+C57+C63+C72+C74+C79+C90+C110+C119)</f>
        <v>450000</v>
      </c>
      <c r="D121" s="64">
        <f>SUM(D25+D43+D45+D52+D57+D63+D72+D74+D79+D90+D110+D119)</f>
        <v>62500</v>
      </c>
      <c r="E121" s="64">
        <f>SUM(E25+E43+E45+E52+E57+E63+E72+E74+E79+E90+E110+E119)</f>
        <v>62500</v>
      </c>
      <c r="F121" s="65">
        <f>+F25+F43+F45+F52+F57+F63+F72+F74+F79+F90+F110+F119</f>
        <v>59077.07</v>
      </c>
      <c r="G121" s="64">
        <f aca="true" t="shared" si="9" ref="G121:M121">SUM(G25+G43+G45+G52+G57+G63+G72+G74+G79+G90+G110+G119)</f>
        <v>65000</v>
      </c>
      <c r="H121" s="64">
        <f t="shared" si="9"/>
        <v>62203.079999999994</v>
      </c>
      <c r="I121" s="65">
        <f>+I25+I43+I45+I52+I57+I63+I72+I74+I79+I90+I110+I119</f>
        <v>57600.73</v>
      </c>
      <c r="J121" s="64">
        <f t="shared" si="9"/>
        <v>70027</v>
      </c>
      <c r="K121" s="64">
        <f t="shared" si="9"/>
        <v>72536.6</v>
      </c>
      <c r="L121" s="65">
        <f>SUM(L25+L43+L45+L52+L57+L63+L72+L74+L79+L90+L110+L119)</f>
        <v>57911.11000000001</v>
      </c>
      <c r="M121" s="64">
        <f t="shared" si="9"/>
        <v>80400</v>
      </c>
      <c r="N121" s="65">
        <f>+N25+N43+N45+N52+N57+N63+N72+N74+N79+N90+N110+N119</f>
        <v>75772</v>
      </c>
      <c r="O121" s="66">
        <f>SUM(O25,O43,O45,O52,O57,O63,O72,O74,O79,O90,O110,O119)</f>
        <v>95000</v>
      </c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</row>
    <row r="122" spans="1:34" ht="15.75">
      <c r="A122" s="31"/>
      <c r="B122" s="67"/>
      <c r="C122" s="68"/>
      <c r="D122" s="68"/>
      <c r="E122" s="68"/>
      <c r="F122" s="68"/>
      <c r="J122" s="68"/>
      <c r="K122" s="68"/>
      <c r="L122" s="68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12" ht="15">
      <c r="A123" s="69"/>
      <c r="B123" s="70" t="s">
        <v>125</v>
      </c>
      <c r="C123" s="71"/>
      <c r="D123" s="71"/>
      <c r="E123" s="71"/>
      <c r="F123" s="71"/>
      <c r="J123" s="71"/>
      <c r="K123" s="71"/>
      <c r="L123" s="71"/>
    </row>
    <row r="124" spans="1:12" ht="15">
      <c r="A124" s="69"/>
      <c r="B124" s="72"/>
      <c r="C124" s="71"/>
      <c r="D124" s="71"/>
      <c r="E124" s="71"/>
      <c r="F124" s="71"/>
      <c r="J124" s="71"/>
      <c r="K124" s="71"/>
      <c r="L124" s="71"/>
    </row>
    <row r="125" spans="1:12" ht="15">
      <c r="A125" s="69"/>
      <c r="B125" s="72"/>
      <c r="C125" s="71"/>
      <c r="D125" s="71"/>
      <c r="E125" s="71"/>
      <c r="F125" s="71"/>
      <c r="J125" s="71"/>
      <c r="K125" s="71"/>
      <c r="L125" s="71"/>
    </row>
    <row r="126" spans="1:12" ht="15">
      <c r="A126" s="69"/>
      <c r="B126" s="72"/>
      <c r="C126" s="71"/>
      <c r="D126" s="71"/>
      <c r="E126" s="71"/>
      <c r="F126" s="71"/>
      <c r="J126" s="71"/>
      <c r="K126" s="71"/>
      <c r="L126" s="71"/>
    </row>
    <row r="127" spans="1:12" ht="15">
      <c r="A127" s="69"/>
      <c r="B127" s="72"/>
      <c r="C127" s="71"/>
      <c r="D127" s="71"/>
      <c r="E127" s="71"/>
      <c r="F127" s="71"/>
      <c r="J127" s="71"/>
      <c r="K127" s="71"/>
      <c r="L127" s="71"/>
    </row>
    <row r="128" spans="1:12" ht="15">
      <c r="A128" s="69"/>
      <c r="B128" s="72"/>
      <c r="C128" s="71"/>
      <c r="D128" s="71"/>
      <c r="E128" s="71"/>
      <c r="F128" s="71"/>
      <c r="J128" s="71"/>
      <c r="K128" s="71"/>
      <c r="L128" s="71"/>
    </row>
    <row r="129" spans="1:12" ht="15">
      <c r="A129" s="69"/>
      <c r="B129" s="72"/>
      <c r="C129" s="71"/>
      <c r="D129" s="71"/>
      <c r="E129" s="71"/>
      <c r="F129" s="71"/>
      <c r="J129" s="71"/>
      <c r="K129" s="71"/>
      <c r="L129" s="71"/>
    </row>
    <row r="130" spans="1:12" ht="15">
      <c r="A130" s="69"/>
      <c r="B130" s="72"/>
      <c r="C130" s="71"/>
      <c r="D130" s="71"/>
      <c r="E130" s="71"/>
      <c r="F130" s="71"/>
      <c r="J130" s="71"/>
      <c r="K130" s="71"/>
      <c r="L130" s="71"/>
    </row>
    <row r="131" spans="1:12" ht="15">
      <c r="A131" s="69"/>
      <c r="B131" s="72"/>
      <c r="C131" s="71"/>
      <c r="D131" s="71"/>
      <c r="E131" s="71"/>
      <c r="F131" s="71"/>
      <c r="J131" s="71"/>
      <c r="K131" s="71"/>
      <c r="L131" s="71"/>
    </row>
    <row r="132" spans="1:12" ht="15">
      <c r="A132" s="69"/>
      <c r="B132" s="72"/>
      <c r="C132" s="71"/>
      <c r="D132" s="71"/>
      <c r="E132" s="71"/>
      <c r="F132" s="71"/>
      <c r="J132" s="71"/>
      <c r="K132" s="71"/>
      <c r="L132" s="71"/>
    </row>
    <row r="133" spans="1:12" ht="15">
      <c r="A133" s="69"/>
      <c r="B133" s="72"/>
      <c r="C133" s="71"/>
      <c r="D133" s="71"/>
      <c r="E133" s="71"/>
      <c r="F133" s="71"/>
      <c r="J133" s="71"/>
      <c r="K133" s="71"/>
      <c r="L133" s="71"/>
    </row>
    <row r="134" spans="1:12" ht="15">
      <c r="A134" s="69"/>
      <c r="B134" s="72"/>
      <c r="C134" s="71"/>
      <c r="D134" s="71"/>
      <c r="E134" s="71"/>
      <c r="F134" s="71"/>
      <c r="J134" s="71"/>
      <c r="K134" s="71"/>
      <c r="L134" s="71"/>
    </row>
    <row r="135" spans="1:12" ht="15">
      <c r="A135" s="69"/>
      <c r="B135" s="72"/>
      <c r="C135" s="71"/>
      <c r="D135" s="71"/>
      <c r="E135" s="71"/>
      <c r="F135" s="71"/>
      <c r="J135" s="71"/>
      <c r="K135" s="71"/>
      <c r="L135" s="71"/>
    </row>
    <row r="136" spans="1:12" ht="15">
      <c r="A136" s="69"/>
      <c r="B136" s="72"/>
      <c r="C136" s="71"/>
      <c r="D136" s="71"/>
      <c r="E136" s="71"/>
      <c r="F136" s="71"/>
      <c r="J136" s="71"/>
      <c r="K136" s="71"/>
      <c r="L136" s="71"/>
    </row>
    <row r="137" spans="1:12" ht="15">
      <c r="A137" s="69"/>
      <c r="B137" s="72"/>
      <c r="C137" s="71"/>
      <c r="D137" s="71"/>
      <c r="E137" s="71"/>
      <c r="F137" s="71"/>
      <c r="J137" s="71"/>
      <c r="K137" s="71"/>
      <c r="L137" s="71"/>
    </row>
    <row r="138" spans="1:12" ht="15">
      <c r="A138" s="69"/>
      <c r="B138" s="72"/>
      <c r="C138" s="71"/>
      <c r="D138" s="71"/>
      <c r="E138" s="71"/>
      <c r="F138" s="71"/>
      <c r="J138" s="71"/>
      <c r="K138" s="71"/>
      <c r="L138" s="71"/>
    </row>
    <row r="139" spans="1:12" ht="15">
      <c r="A139" s="69"/>
      <c r="B139" s="72"/>
      <c r="C139" s="71"/>
      <c r="D139" s="71"/>
      <c r="E139" s="71"/>
      <c r="F139" s="71"/>
      <c r="J139" s="71"/>
      <c r="K139" s="71"/>
      <c r="L139" s="71"/>
    </row>
    <row r="140" spans="1:12" ht="15">
      <c r="A140" s="69"/>
      <c r="B140" s="72"/>
      <c r="C140" s="71"/>
      <c r="D140" s="71"/>
      <c r="E140" s="71"/>
      <c r="F140" s="71"/>
      <c r="G140" s="71"/>
      <c r="H140" s="71"/>
      <c r="I140" s="71"/>
      <c r="J140" s="71"/>
      <c r="K140" s="71"/>
      <c r="L140" s="71"/>
    </row>
    <row r="141" spans="1:12" ht="15">
      <c r="A141" s="69"/>
      <c r="B141" s="72"/>
      <c r="C141" s="71"/>
      <c r="D141" s="71"/>
      <c r="E141" s="71"/>
      <c r="F141" s="71"/>
      <c r="G141" s="71"/>
      <c r="H141" s="71"/>
      <c r="I141" s="71"/>
      <c r="J141" s="71"/>
      <c r="K141" s="71"/>
      <c r="L141" s="71"/>
    </row>
    <row r="142" spans="1:12" ht="15">
      <c r="A142" s="69"/>
      <c r="B142" s="72"/>
      <c r="C142" s="71"/>
      <c r="D142" s="71"/>
      <c r="E142" s="71"/>
      <c r="F142" s="71"/>
      <c r="G142" s="71"/>
      <c r="H142" s="71"/>
      <c r="I142" s="71"/>
      <c r="J142" s="71"/>
      <c r="K142" s="71"/>
      <c r="L142" s="71"/>
    </row>
    <row r="143" spans="1:12" ht="15">
      <c r="A143" s="69"/>
      <c r="B143" s="72"/>
      <c r="C143" s="71"/>
      <c r="D143" s="71"/>
      <c r="E143" s="71"/>
      <c r="F143" s="71"/>
      <c r="G143" s="71"/>
      <c r="H143" s="71"/>
      <c r="I143" s="71"/>
      <c r="J143" s="71"/>
      <c r="K143" s="71"/>
      <c r="L143" s="71"/>
    </row>
    <row r="144" spans="1:12" ht="15">
      <c r="A144" s="69"/>
      <c r="B144" s="72"/>
      <c r="C144" s="71"/>
      <c r="D144" s="71"/>
      <c r="E144" s="71"/>
      <c r="F144" s="71"/>
      <c r="G144" s="71"/>
      <c r="H144" s="71"/>
      <c r="I144" s="71"/>
      <c r="J144" s="71"/>
      <c r="K144" s="71"/>
      <c r="L144" s="71"/>
    </row>
    <row r="145" spans="1:12" ht="15">
      <c r="A145" s="69"/>
      <c r="B145" s="72"/>
      <c r="C145" s="71"/>
      <c r="D145" s="71"/>
      <c r="E145" s="71"/>
      <c r="F145" s="71"/>
      <c r="G145" s="71"/>
      <c r="H145" s="71"/>
      <c r="I145" s="71"/>
      <c r="J145" s="71"/>
      <c r="K145" s="71"/>
      <c r="L145" s="71"/>
    </row>
    <row r="146" spans="1:12" ht="15">
      <c r="A146" s="69"/>
      <c r="B146" s="72"/>
      <c r="C146" s="71"/>
      <c r="D146" s="71"/>
      <c r="E146" s="71"/>
      <c r="F146" s="71"/>
      <c r="G146" s="71"/>
      <c r="H146" s="71"/>
      <c r="I146" s="71"/>
      <c r="J146" s="71"/>
      <c r="K146" s="71"/>
      <c r="L146" s="71"/>
    </row>
    <row r="147" spans="1:12" ht="15">
      <c r="A147" s="69"/>
      <c r="B147" s="72"/>
      <c r="C147" s="71"/>
      <c r="D147" s="71"/>
      <c r="E147" s="71"/>
      <c r="F147" s="71"/>
      <c r="G147" s="71"/>
      <c r="H147" s="71"/>
      <c r="I147" s="71"/>
      <c r="J147" s="71"/>
      <c r="K147" s="71"/>
      <c r="L147" s="71"/>
    </row>
    <row r="148" spans="1:12" ht="15">
      <c r="A148" s="69"/>
      <c r="B148" s="72"/>
      <c r="C148" s="71"/>
      <c r="D148" s="71"/>
      <c r="E148" s="71"/>
      <c r="F148" s="71"/>
      <c r="G148" s="71"/>
      <c r="H148" s="71"/>
      <c r="I148" s="71"/>
      <c r="J148" s="71"/>
      <c r="K148" s="71"/>
      <c r="L148" s="71"/>
    </row>
    <row r="149" spans="1:12" ht="15">
      <c r="A149" s="69"/>
      <c r="B149" s="72"/>
      <c r="C149" s="71"/>
      <c r="D149" s="71"/>
      <c r="E149" s="71"/>
      <c r="F149" s="71"/>
      <c r="G149" s="71"/>
      <c r="H149" s="71"/>
      <c r="I149" s="71"/>
      <c r="J149" s="71"/>
      <c r="K149" s="71"/>
      <c r="L149" s="71"/>
    </row>
    <row r="150" spans="1:12" ht="15">
      <c r="A150" s="69"/>
      <c r="B150" s="72"/>
      <c r="C150" s="71"/>
      <c r="D150" s="71"/>
      <c r="E150" s="71"/>
      <c r="F150" s="71"/>
      <c r="G150" s="71"/>
      <c r="H150" s="71"/>
      <c r="I150" s="71"/>
      <c r="J150" s="71"/>
      <c r="K150" s="71"/>
      <c r="L150" s="71"/>
    </row>
    <row r="151" spans="1:12" ht="15">
      <c r="A151" s="69"/>
      <c r="B151" s="72"/>
      <c r="C151" s="71"/>
      <c r="D151" s="71"/>
      <c r="E151" s="71"/>
      <c r="F151" s="71"/>
      <c r="G151" s="71"/>
      <c r="H151" s="71"/>
      <c r="I151" s="71"/>
      <c r="J151" s="71"/>
      <c r="K151" s="71"/>
      <c r="L151" s="71"/>
    </row>
    <row r="152" spans="1:12" ht="15">
      <c r="A152" s="69"/>
      <c r="B152" s="72"/>
      <c r="C152" s="71"/>
      <c r="D152" s="71"/>
      <c r="E152" s="71"/>
      <c r="F152" s="71"/>
      <c r="G152" s="71"/>
      <c r="H152" s="71"/>
      <c r="I152" s="71"/>
      <c r="J152" s="71"/>
      <c r="K152" s="71"/>
      <c r="L152" s="71"/>
    </row>
    <row r="153" spans="1:12" ht="15">
      <c r="A153" s="69"/>
      <c r="B153" s="72"/>
      <c r="C153" s="71"/>
      <c r="D153" s="71"/>
      <c r="E153" s="71"/>
      <c r="F153" s="71"/>
      <c r="G153" s="71"/>
      <c r="H153" s="71"/>
      <c r="I153" s="71"/>
      <c r="J153" s="71"/>
      <c r="K153" s="71"/>
      <c r="L153" s="71"/>
    </row>
    <row r="154" spans="1:12" ht="15">
      <c r="A154" s="69"/>
      <c r="B154" s="72"/>
      <c r="C154" s="71"/>
      <c r="D154" s="71"/>
      <c r="E154" s="71"/>
      <c r="F154" s="71"/>
      <c r="G154" s="71"/>
      <c r="H154" s="71"/>
      <c r="I154" s="71"/>
      <c r="J154" s="71"/>
      <c r="K154" s="71"/>
      <c r="L154" s="71"/>
    </row>
    <row r="155" spans="1:12" ht="15">
      <c r="A155" s="69"/>
      <c r="B155" s="72"/>
      <c r="C155" s="71"/>
      <c r="D155" s="71"/>
      <c r="E155" s="71"/>
      <c r="F155" s="71"/>
      <c r="G155" s="71"/>
      <c r="H155" s="71"/>
      <c r="I155" s="71"/>
      <c r="J155" s="71"/>
      <c r="K155" s="71"/>
      <c r="L155" s="71"/>
    </row>
    <row r="156" spans="1:12" ht="15">
      <c r="A156" s="69"/>
      <c r="B156" s="72"/>
      <c r="C156" s="71"/>
      <c r="D156" s="71"/>
      <c r="E156" s="71"/>
      <c r="F156" s="71"/>
      <c r="G156" s="71"/>
      <c r="H156" s="71"/>
      <c r="I156" s="71"/>
      <c r="J156" s="71"/>
      <c r="K156" s="71"/>
      <c r="L156" s="71"/>
    </row>
    <row r="157" spans="1:12" ht="15">
      <c r="A157" s="69"/>
      <c r="B157" s="72"/>
      <c r="C157" s="71"/>
      <c r="D157" s="71"/>
      <c r="E157" s="71"/>
      <c r="F157" s="71"/>
      <c r="G157" s="71"/>
      <c r="H157" s="71"/>
      <c r="I157" s="71"/>
      <c r="J157" s="71"/>
      <c r="K157" s="71"/>
      <c r="L157" s="71"/>
    </row>
    <row r="158" spans="1:12" ht="15">
      <c r="A158" s="69"/>
      <c r="B158" s="72"/>
      <c r="C158" s="71"/>
      <c r="D158" s="71"/>
      <c r="E158" s="71"/>
      <c r="F158" s="71"/>
      <c r="G158" s="71"/>
      <c r="H158" s="71"/>
      <c r="I158" s="71"/>
      <c r="J158" s="71"/>
      <c r="K158" s="71"/>
      <c r="L158" s="71"/>
    </row>
    <row r="159" spans="1:12" ht="15">
      <c r="A159" s="69"/>
      <c r="B159" s="72"/>
      <c r="C159" s="71"/>
      <c r="D159" s="71"/>
      <c r="E159" s="71"/>
      <c r="F159" s="71"/>
      <c r="G159" s="71"/>
      <c r="H159" s="71"/>
      <c r="I159" s="71"/>
      <c r="J159" s="71"/>
      <c r="K159" s="71"/>
      <c r="L159" s="71"/>
    </row>
    <row r="160" spans="1:12" ht="15">
      <c r="A160" s="69"/>
      <c r="B160" s="72"/>
      <c r="C160" s="71"/>
      <c r="D160" s="71"/>
      <c r="E160" s="71"/>
      <c r="F160" s="71"/>
      <c r="G160" s="71"/>
      <c r="H160" s="71"/>
      <c r="I160" s="71"/>
      <c r="J160" s="71"/>
      <c r="K160" s="71"/>
      <c r="L160" s="71"/>
    </row>
    <row r="161" spans="1:12" ht="15">
      <c r="A161" s="69"/>
      <c r="B161" s="72"/>
      <c r="C161" s="71"/>
      <c r="D161" s="71"/>
      <c r="E161" s="71"/>
      <c r="F161" s="71"/>
      <c r="G161" s="71"/>
      <c r="H161" s="71"/>
      <c r="I161" s="71"/>
      <c r="J161" s="71"/>
      <c r="K161" s="71"/>
      <c r="L161" s="71"/>
    </row>
    <row r="162" spans="1:12" ht="15">
      <c r="A162" s="69"/>
      <c r="B162" s="72"/>
      <c r="C162" s="71"/>
      <c r="D162" s="71"/>
      <c r="E162" s="71"/>
      <c r="F162" s="71"/>
      <c r="G162" s="71"/>
      <c r="H162" s="71"/>
      <c r="I162" s="71"/>
      <c r="J162" s="71"/>
      <c r="K162" s="71"/>
      <c r="L162" s="71"/>
    </row>
    <row r="163" spans="1:12" ht="15">
      <c r="A163" s="69"/>
      <c r="B163" s="72"/>
      <c r="C163" s="71"/>
      <c r="D163" s="71"/>
      <c r="E163" s="71"/>
      <c r="F163" s="71"/>
      <c r="G163" s="71"/>
      <c r="H163" s="71"/>
      <c r="I163" s="71"/>
      <c r="J163" s="71"/>
      <c r="K163" s="71"/>
      <c r="L163" s="71"/>
    </row>
    <row r="164" spans="1:12" ht="15">
      <c r="A164" s="69"/>
      <c r="B164" s="72"/>
      <c r="C164" s="71"/>
      <c r="D164" s="71"/>
      <c r="E164" s="71"/>
      <c r="F164" s="71"/>
      <c r="G164" s="71"/>
      <c r="H164" s="71"/>
      <c r="I164" s="71"/>
      <c r="J164" s="71"/>
      <c r="K164" s="71"/>
      <c r="L164" s="71"/>
    </row>
    <row r="165" spans="1:12" ht="15">
      <c r="A165" s="69"/>
      <c r="B165" s="72"/>
      <c r="C165" s="71"/>
      <c r="D165" s="71"/>
      <c r="E165" s="71"/>
      <c r="F165" s="71"/>
      <c r="G165" s="71"/>
      <c r="H165" s="71"/>
      <c r="I165" s="71"/>
      <c r="J165" s="71"/>
      <c r="K165" s="71"/>
      <c r="L165" s="71"/>
    </row>
    <row r="166" spans="1:12" ht="15">
      <c r="A166" s="69"/>
      <c r="B166" s="72"/>
      <c r="C166" s="71"/>
      <c r="D166" s="71"/>
      <c r="E166" s="71"/>
      <c r="F166" s="71"/>
      <c r="G166" s="71"/>
      <c r="H166" s="71"/>
      <c r="I166" s="71"/>
      <c r="J166" s="71"/>
      <c r="K166" s="71"/>
      <c r="L166" s="71"/>
    </row>
    <row r="167" spans="1:12" ht="15">
      <c r="A167" s="69"/>
      <c r="B167" s="72"/>
      <c r="C167" s="71"/>
      <c r="D167" s="71"/>
      <c r="E167" s="71"/>
      <c r="F167" s="71"/>
      <c r="G167" s="71"/>
      <c r="H167" s="71"/>
      <c r="I167" s="71"/>
      <c r="J167" s="71"/>
      <c r="K167" s="71"/>
      <c r="L167" s="71"/>
    </row>
    <row r="168" spans="1:12" ht="15">
      <c r="A168" s="69"/>
      <c r="B168" s="72"/>
      <c r="C168" s="71"/>
      <c r="D168" s="71"/>
      <c r="E168" s="71"/>
      <c r="F168" s="71"/>
      <c r="G168" s="71"/>
      <c r="H168" s="71"/>
      <c r="I168" s="71"/>
      <c r="J168" s="71"/>
      <c r="K168" s="71"/>
      <c r="L168" s="71"/>
    </row>
    <row r="169" spans="1:12" ht="15">
      <c r="A169" s="69"/>
      <c r="B169" s="72"/>
      <c r="C169" s="71"/>
      <c r="D169" s="71"/>
      <c r="E169" s="71"/>
      <c r="F169" s="71"/>
      <c r="G169" s="71"/>
      <c r="H169" s="71"/>
      <c r="I169" s="71"/>
      <c r="J169" s="71"/>
      <c r="K169" s="71"/>
      <c r="L169" s="71"/>
    </row>
    <row r="170" spans="1:12" ht="15">
      <c r="A170" s="69"/>
      <c r="B170" s="72"/>
      <c r="C170" s="71"/>
      <c r="D170" s="71"/>
      <c r="E170" s="71"/>
      <c r="F170" s="71"/>
      <c r="G170" s="71"/>
      <c r="H170" s="71"/>
      <c r="I170" s="71"/>
      <c r="J170" s="71"/>
      <c r="K170" s="71"/>
      <c r="L170" s="71"/>
    </row>
    <row r="171" spans="1:12" ht="15">
      <c r="A171" s="69"/>
      <c r="B171" s="72"/>
      <c r="C171" s="71"/>
      <c r="D171" s="71"/>
      <c r="E171" s="71"/>
      <c r="F171" s="71"/>
      <c r="G171" s="71"/>
      <c r="H171" s="71"/>
      <c r="I171" s="71"/>
      <c r="J171" s="71"/>
      <c r="K171" s="71"/>
      <c r="L171" s="71"/>
    </row>
    <row r="172" spans="1:12" ht="15">
      <c r="A172" s="69"/>
      <c r="B172" s="72"/>
      <c r="C172" s="71"/>
      <c r="D172" s="71"/>
      <c r="E172" s="71"/>
      <c r="F172" s="71"/>
      <c r="G172" s="71"/>
      <c r="H172" s="71"/>
      <c r="I172" s="71"/>
      <c r="J172" s="71"/>
      <c r="K172" s="71"/>
      <c r="L172" s="71"/>
    </row>
    <row r="173" spans="1:12" ht="15">
      <c r="A173" s="69"/>
      <c r="B173" s="72"/>
      <c r="C173" s="71"/>
      <c r="D173" s="71"/>
      <c r="E173" s="71"/>
      <c r="F173" s="71"/>
      <c r="G173" s="71"/>
      <c r="H173" s="71"/>
      <c r="I173" s="71"/>
      <c r="J173" s="71"/>
      <c r="K173" s="71"/>
      <c r="L173" s="71"/>
    </row>
    <row r="174" spans="1:12" ht="15">
      <c r="A174" s="69"/>
      <c r="B174" s="72"/>
      <c r="C174" s="71"/>
      <c r="D174" s="71"/>
      <c r="E174" s="71"/>
      <c r="F174" s="71"/>
      <c r="G174" s="71"/>
      <c r="H174" s="71"/>
      <c r="I174" s="71"/>
      <c r="J174" s="71"/>
      <c r="K174" s="71"/>
      <c r="L174" s="71"/>
    </row>
    <row r="175" spans="1:12" ht="15">
      <c r="A175" s="69"/>
      <c r="B175" s="72"/>
      <c r="C175" s="71"/>
      <c r="D175" s="71"/>
      <c r="E175" s="71"/>
      <c r="F175" s="71"/>
      <c r="G175" s="71"/>
      <c r="H175" s="71"/>
      <c r="I175" s="71"/>
      <c r="J175" s="71"/>
      <c r="K175" s="71"/>
      <c r="L175" s="71"/>
    </row>
    <row r="176" spans="1:12" ht="15">
      <c r="A176" s="69"/>
      <c r="B176" s="72"/>
      <c r="C176" s="71"/>
      <c r="D176" s="71"/>
      <c r="E176" s="71"/>
      <c r="F176" s="71"/>
      <c r="G176" s="71"/>
      <c r="H176" s="71"/>
      <c r="I176" s="71"/>
      <c r="J176" s="71"/>
      <c r="K176" s="71"/>
      <c r="L176" s="71"/>
    </row>
    <row r="177" spans="1:12" ht="15">
      <c r="A177" s="69"/>
      <c r="B177" s="72"/>
      <c r="C177" s="71"/>
      <c r="D177" s="71"/>
      <c r="E177" s="71"/>
      <c r="F177" s="71"/>
      <c r="G177" s="71"/>
      <c r="H177" s="71"/>
      <c r="I177" s="71"/>
      <c r="J177" s="71"/>
      <c r="K177" s="71"/>
      <c r="L177" s="71"/>
    </row>
    <row r="178" spans="1:12" ht="15">
      <c r="A178" s="69"/>
      <c r="B178" s="72"/>
      <c r="C178" s="71"/>
      <c r="D178" s="71"/>
      <c r="E178" s="71"/>
      <c r="F178" s="71"/>
      <c r="G178" s="71"/>
      <c r="H178" s="71"/>
      <c r="I178" s="71"/>
      <c r="J178" s="71"/>
      <c r="K178" s="71"/>
      <c r="L178" s="71"/>
    </row>
    <row r="179" spans="1:12" ht="15">
      <c r="A179" s="69"/>
      <c r="B179" s="72"/>
      <c r="C179" s="71"/>
      <c r="D179" s="71"/>
      <c r="E179" s="71"/>
      <c r="F179" s="71"/>
      <c r="G179" s="71"/>
      <c r="H179" s="71"/>
      <c r="I179" s="71"/>
      <c r="J179" s="71"/>
      <c r="K179" s="71"/>
      <c r="L179" s="71"/>
    </row>
    <row r="180" spans="1:12" ht="15">
      <c r="A180" s="69"/>
      <c r="B180" s="72"/>
      <c r="C180" s="71"/>
      <c r="D180" s="71"/>
      <c r="E180" s="71"/>
      <c r="F180" s="71"/>
      <c r="G180" s="71"/>
      <c r="H180" s="71"/>
      <c r="I180" s="71"/>
      <c r="J180" s="71"/>
      <c r="K180" s="71"/>
      <c r="L180" s="71"/>
    </row>
    <row r="181" spans="1:12" ht="15">
      <c r="A181" s="69"/>
      <c r="B181" s="72"/>
      <c r="C181" s="71"/>
      <c r="D181" s="71"/>
      <c r="E181" s="71"/>
      <c r="F181" s="71"/>
      <c r="G181" s="71"/>
      <c r="H181" s="71"/>
      <c r="I181" s="71"/>
      <c r="J181" s="71"/>
      <c r="K181" s="71"/>
      <c r="L181" s="71"/>
    </row>
    <row r="182" spans="1:12" ht="15">
      <c r="A182" s="69"/>
      <c r="B182" s="72"/>
      <c r="C182" s="71"/>
      <c r="D182" s="71"/>
      <c r="E182" s="71"/>
      <c r="F182" s="71"/>
      <c r="G182" s="71"/>
      <c r="H182" s="71"/>
      <c r="I182" s="71"/>
      <c r="J182" s="71"/>
      <c r="K182" s="71"/>
      <c r="L182" s="71"/>
    </row>
    <row r="183" spans="1:12" ht="15">
      <c r="A183" s="69"/>
      <c r="B183" s="72"/>
      <c r="C183" s="71"/>
      <c r="D183" s="71"/>
      <c r="E183" s="71"/>
      <c r="F183" s="71"/>
      <c r="G183" s="71"/>
      <c r="H183" s="71"/>
      <c r="I183" s="71"/>
      <c r="J183" s="71"/>
      <c r="K183" s="71"/>
      <c r="L183" s="71"/>
    </row>
    <row r="184" spans="1:12" ht="15">
      <c r="A184" s="69"/>
      <c r="B184" s="72"/>
      <c r="C184" s="71"/>
      <c r="D184" s="71"/>
      <c r="E184" s="71"/>
      <c r="F184" s="71"/>
      <c r="G184" s="71"/>
      <c r="H184" s="71"/>
      <c r="I184" s="71"/>
      <c r="J184" s="71"/>
      <c r="K184" s="71"/>
      <c r="L184" s="71"/>
    </row>
    <row r="185" spans="1:12" ht="15">
      <c r="A185" s="69"/>
      <c r="B185" s="72"/>
      <c r="C185" s="71"/>
      <c r="D185" s="71"/>
      <c r="E185" s="71"/>
      <c r="F185" s="71"/>
      <c r="G185" s="71"/>
      <c r="H185" s="71"/>
      <c r="I185" s="71"/>
      <c r="J185" s="71"/>
      <c r="K185" s="71"/>
      <c r="L185" s="71"/>
    </row>
    <row r="186" spans="1:12" ht="15">
      <c r="A186" s="69"/>
      <c r="B186" s="72"/>
      <c r="C186" s="71"/>
      <c r="D186" s="71"/>
      <c r="E186" s="71"/>
      <c r="F186" s="71"/>
      <c r="G186" s="71"/>
      <c r="H186" s="71"/>
      <c r="I186" s="71"/>
      <c r="J186" s="71"/>
      <c r="K186" s="71"/>
      <c r="L186" s="71"/>
    </row>
    <row r="187" spans="1:12" ht="15">
      <c r="A187" s="69"/>
      <c r="B187" s="72"/>
      <c r="C187" s="71"/>
      <c r="D187" s="71"/>
      <c r="E187" s="71"/>
      <c r="F187" s="71"/>
      <c r="G187" s="71"/>
      <c r="H187" s="71"/>
      <c r="I187" s="71"/>
      <c r="J187" s="71"/>
      <c r="K187" s="71"/>
      <c r="L187" s="71"/>
    </row>
    <row r="188" spans="1:12" ht="15">
      <c r="A188" s="69"/>
      <c r="B188" s="72"/>
      <c r="C188" s="71"/>
      <c r="D188" s="71"/>
      <c r="E188" s="71"/>
      <c r="F188" s="71"/>
      <c r="G188" s="71"/>
      <c r="H188" s="71"/>
      <c r="I188" s="71"/>
      <c r="J188" s="71"/>
      <c r="K188" s="71"/>
      <c r="L188" s="71"/>
    </row>
    <row r="189" spans="1:12" ht="15">
      <c r="A189" s="69"/>
      <c r="B189" s="72"/>
      <c r="C189" s="71"/>
      <c r="D189" s="71"/>
      <c r="E189" s="71"/>
      <c r="F189" s="71"/>
      <c r="G189" s="71"/>
      <c r="H189" s="71"/>
      <c r="I189" s="71"/>
      <c r="J189" s="71"/>
      <c r="K189" s="71"/>
      <c r="L189" s="71"/>
    </row>
    <row r="190" spans="1:12" ht="15">
      <c r="A190" s="69"/>
      <c r="B190" s="72"/>
      <c r="C190" s="71"/>
      <c r="D190" s="71"/>
      <c r="E190" s="71"/>
      <c r="F190" s="71"/>
      <c r="G190" s="71"/>
      <c r="H190" s="71"/>
      <c r="I190" s="71"/>
      <c r="J190" s="71"/>
      <c r="K190" s="71"/>
      <c r="L190" s="71"/>
    </row>
    <row r="191" spans="1:12" ht="15">
      <c r="A191" s="69"/>
      <c r="B191" s="72"/>
      <c r="C191" s="71"/>
      <c r="D191" s="71"/>
      <c r="E191" s="71"/>
      <c r="F191" s="71"/>
      <c r="G191" s="71"/>
      <c r="H191" s="71"/>
      <c r="I191" s="71"/>
      <c r="J191" s="71"/>
      <c r="K191" s="71"/>
      <c r="L191" s="71"/>
    </row>
    <row r="192" spans="1:12" ht="15">
      <c r="A192" s="69"/>
      <c r="B192" s="72"/>
      <c r="C192" s="71"/>
      <c r="D192" s="71"/>
      <c r="E192" s="71"/>
      <c r="F192" s="71"/>
      <c r="G192" s="71"/>
      <c r="H192" s="71"/>
      <c r="I192" s="71"/>
      <c r="J192" s="71"/>
      <c r="K192" s="71"/>
      <c r="L192" s="71"/>
    </row>
    <row r="193" spans="1:12" ht="15">
      <c r="A193" s="69"/>
      <c r="B193" s="72"/>
      <c r="C193" s="71"/>
      <c r="D193" s="71"/>
      <c r="E193" s="71"/>
      <c r="F193" s="71"/>
      <c r="G193" s="71"/>
      <c r="H193" s="71"/>
      <c r="I193" s="71"/>
      <c r="J193" s="71"/>
      <c r="K193" s="71"/>
      <c r="L193" s="71"/>
    </row>
    <row r="194" spans="1:12" ht="15">
      <c r="A194" s="69"/>
      <c r="B194" s="72"/>
      <c r="C194" s="71"/>
      <c r="D194" s="71"/>
      <c r="E194" s="71"/>
      <c r="F194" s="71"/>
      <c r="G194" s="71"/>
      <c r="H194" s="71"/>
      <c r="I194" s="71"/>
      <c r="J194" s="71"/>
      <c r="K194" s="71"/>
      <c r="L194" s="71"/>
    </row>
    <row r="195" spans="1:12" ht="15">
      <c r="A195" s="69"/>
      <c r="B195" s="72"/>
      <c r="C195" s="71"/>
      <c r="D195" s="71"/>
      <c r="E195" s="71"/>
      <c r="F195" s="71"/>
      <c r="G195" s="71"/>
      <c r="H195" s="71"/>
      <c r="I195" s="71"/>
      <c r="J195" s="71"/>
      <c r="K195" s="71"/>
      <c r="L195" s="71"/>
    </row>
    <row r="196" spans="1:12" ht="15">
      <c r="A196" s="69"/>
      <c r="B196" s="72"/>
      <c r="C196" s="71"/>
      <c r="D196" s="71"/>
      <c r="E196" s="71"/>
      <c r="F196" s="71"/>
      <c r="G196" s="71"/>
      <c r="H196" s="71"/>
      <c r="I196" s="71"/>
      <c r="J196" s="71"/>
      <c r="K196" s="71"/>
      <c r="L196" s="71"/>
    </row>
    <row r="197" spans="1:12" ht="15">
      <c r="A197" s="69"/>
      <c r="B197" s="72"/>
      <c r="C197" s="71"/>
      <c r="D197" s="71"/>
      <c r="E197" s="71"/>
      <c r="F197" s="71"/>
      <c r="G197" s="71"/>
      <c r="H197" s="71"/>
      <c r="I197" s="71"/>
      <c r="J197" s="71"/>
      <c r="K197" s="71"/>
      <c r="L197" s="71"/>
    </row>
    <row r="198" spans="1:12" ht="15">
      <c r="A198" s="69"/>
      <c r="B198" s="72"/>
      <c r="C198" s="71"/>
      <c r="D198" s="71"/>
      <c r="E198" s="71"/>
      <c r="F198" s="71"/>
      <c r="G198" s="71"/>
      <c r="H198" s="71"/>
      <c r="I198" s="71"/>
      <c r="J198" s="71"/>
      <c r="K198" s="71"/>
      <c r="L198" s="71"/>
    </row>
    <row r="199" spans="1:12" ht="15">
      <c r="A199" s="69"/>
      <c r="B199" s="72"/>
      <c r="C199" s="71"/>
      <c r="D199" s="71"/>
      <c r="E199" s="71"/>
      <c r="F199" s="71"/>
      <c r="G199" s="71"/>
      <c r="H199" s="71"/>
      <c r="I199" s="71"/>
      <c r="J199" s="71"/>
      <c r="K199" s="71"/>
      <c r="L199" s="71"/>
    </row>
    <row r="200" spans="1:12" ht="15">
      <c r="A200" s="69"/>
      <c r="B200" s="72"/>
      <c r="C200" s="71"/>
      <c r="D200" s="71"/>
      <c r="E200" s="71"/>
      <c r="F200" s="71"/>
      <c r="G200" s="71"/>
      <c r="H200" s="71"/>
      <c r="I200" s="71"/>
      <c r="J200" s="71"/>
      <c r="K200" s="71"/>
      <c r="L200" s="71"/>
    </row>
    <row r="201" spans="1:12" ht="15">
      <c r="A201" s="69"/>
      <c r="B201" s="72"/>
      <c r="C201" s="71"/>
      <c r="D201" s="71"/>
      <c r="E201" s="71"/>
      <c r="F201" s="71"/>
      <c r="G201" s="71"/>
      <c r="H201" s="71"/>
      <c r="I201" s="71"/>
      <c r="J201" s="71"/>
      <c r="K201" s="71"/>
      <c r="L201" s="71"/>
    </row>
    <row r="202" spans="1:12" ht="15">
      <c r="A202" s="69"/>
      <c r="B202" s="72"/>
      <c r="C202" s="71"/>
      <c r="D202" s="71"/>
      <c r="E202" s="71"/>
      <c r="F202" s="71"/>
      <c r="G202" s="71"/>
      <c r="H202" s="71"/>
      <c r="I202" s="71"/>
      <c r="J202" s="71"/>
      <c r="K202" s="71"/>
      <c r="L202" s="71"/>
    </row>
    <row r="203" spans="1:12" ht="15">
      <c r="A203" s="69"/>
      <c r="B203" s="72"/>
      <c r="C203" s="71"/>
      <c r="D203" s="71"/>
      <c r="E203" s="71"/>
      <c r="F203" s="71"/>
      <c r="G203" s="71"/>
      <c r="H203" s="71"/>
      <c r="I203" s="71"/>
      <c r="J203" s="71"/>
      <c r="K203" s="71"/>
      <c r="L203" s="71"/>
    </row>
    <row r="204" spans="1:12" ht="15">
      <c r="A204" s="69"/>
      <c r="B204" s="72"/>
      <c r="C204" s="71"/>
      <c r="D204" s="71"/>
      <c r="E204" s="71"/>
      <c r="F204" s="71"/>
      <c r="G204" s="71"/>
      <c r="H204" s="71"/>
      <c r="I204" s="71"/>
      <c r="J204" s="71"/>
      <c r="K204" s="71"/>
      <c r="L204" s="71"/>
    </row>
    <row r="205" spans="1:12" ht="15">
      <c r="A205" s="69"/>
      <c r="B205" s="72"/>
      <c r="C205" s="71"/>
      <c r="D205" s="71"/>
      <c r="E205" s="71"/>
      <c r="F205" s="71"/>
      <c r="G205" s="71"/>
      <c r="H205" s="71"/>
      <c r="I205" s="71"/>
      <c r="J205" s="71"/>
      <c r="K205" s="71"/>
      <c r="L205" s="71"/>
    </row>
    <row r="206" spans="1:12" ht="15">
      <c r="A206" s="69"/>
      <c r="B206" s="72"/>
      <c r="C206" s="71"/>
      <c r="D206" s="71"/>
      <c r="E206" s="71"/>
      <c r="F206" s="71"/>
      <c r="G206" s="71"/>
      <c r="H206" s="71"/>
      <c r="I206" s="71"/>
      <c r="J206" s="71"/>
      <c r="K206" s="71"/>
      <c r="L206" s="71"/>
    </row>
    <row r="207" spans="1:12" ht="15">
      <c r="A207" s="69"/>
      <c r="B207" s="72"/>
      <c r="C207" s="71"/>
      <c r="D207" s="71"/>
      <c r="E207" s="71"/>
      <c r="F207" s="71"/>
      <c r="G207" s="71"/>
      <c r="H207" s="71"/>
      <c r="I207" s="71"/>
      <c r="J207" s="71"/>
      <c r="K207" s="71"/>
      <c r="L207" s="71"/>
    </row>
    <row r="208" spans="1:12" ht="15">
      <c r="A208" s="69"/>
      <c r="B208" s="72"/>
      <c r="C208" s="71"/>
      <c r="D208" s="71"/>
      <c r="E208" s="71"/>
      <c r="F208" s="71"/>
      <c r="G208" s="71"/>
      <c r="H208" s="71"/>
      <c r="I208" s="71"/>
      <c r="J208" s="71"/>
      <c r="K208" s="71"/>
      <c r="L208" s="71"/>
    </row>
    <row r="209" spans="1:12" ht="15">
      <c r="A209" s="69"/>
      <c r="B209" s="72"/>
      <c r="C209" s="71"/>
      <c r="D209" s="71"/>
      <c r="E209" s="71"/>
      <c r="F209" s="71"/>
      <c r="G209" s="71"/>
      <c r="H209" s="71"/>
      <c r="I209" s="71"/>
      <c r="J209" s="71"/>
      <c r="K209" s="71"/>
      <c r="L209" s="71"/>
    </row>
    <row r="210" spans="1:12" ht="15">
      <c r="A210" s="69"/>
      <c r="B210" s="72"/>
      <c r="C210" s="71"/>
      <c r="D210" s="71"/>
      <c r="E210" s="71"/>
      <c r="F210" s="71"/>
      <c r="G210" s="71"/>
      <c r="H210" s="71"/>
      <c r="I210" s="71"/>
      <c r="J210" s="71"/>
      <c r="K210" s="71"/>
      <c r="L210" s="71"/>
    </row>
    <row r="211" spans="1:12" ht="15">
      <c r="A211" s="69"/>
      <c r="B211" s="72"/>
      <c r="C211" s="71"/>
      <c r="D211" s="71"/>
      <c r="E211" s="71"/>
      <c r="F211" s="71"/>
      <c r="G211" s="71"/>
      <c r="H211" s="71"/>
      <c r="I211" s="71"/>
      <c r="J211" s="71"/>
      <c r="K211" s="71"/>
      <c r="L211" s="71"/>
    </row>
    <row r="212" spans="1:12" ht="15">
      <c r="A212" s="69"/>
      <c r="B212" s="72"/>
      <c r="C212" s="71"/>
      <c r="D212" s="71"/>
      <c r="E212" s="71"/>
      <c r="F212" s="71"/>
      <c r="G212" s="71"/>
      <c r="H212" s="71"/>
      <c r="I212" s="71"/>
      <c r="J212" s="71"/>
      <c r="K212" s="71"/>
      <c r="L212" s="71"/>
    </row>
    <row r="213" spans="1:12" ht="15">
      <c r="A213" s="69"/>
      <c r="B213" s="72"/>
      <c r="C213" s="71"/>
      <c r="D213" s="71"/>
      <c r="E213" s="71"/>
      <c r="F213" s="71"/>
      <c r="G213" s="71"/>
      <c r="H213" s="71"/>
      <c r="I213" s="71"/>
      <c r="J213" s="71"/>
      <c r="K213" s="71"/>
      <c r="L213" s="71"/>
    </row>
    <row r="214" spans="1:12" ht="15">
      <c r="A214" s="69"/>
      <c r="B214" s="72"/>
      <c r="C214" s="71"/>
      <c r="D214" s="71"/>
      <c r="E214" s="71"/>
      <c r="F214" s="71"/>
      <c r="G214" s="71"/>
      <c r="H214" s="71"/>
      <c r="I214" s="71"/>
      <c r="J214" s="71"/>
      <c r="K214" s="71"/>
      <c r="L214" s="71"/>
    </row>
    <row r="215" spans="1:12" ht="15">
      <c r="A215" s="69"/>
      <c r="B215" s="72"/>
      <c r="C215" s="71"/>
      <c r="D215" s="71"/>
      <c r="E215" s="71"/>
      <c r="F215" s="71"/>
      <c r="G215" s="71"/>
      <c r="H215" s="71"/>
      <c r="I215" s="71"/>
      <c r="J215" s="71"/>
      <c r="K215" s="71"/>
      <c r="L215" s="71"/>
    </row>
    <row r="216" spans="1:12" ht="15">
      <c r="A216" s="69"/>
      <c r="B216" s="72"/>
      <c r="C216" s="71"/>
      <c r="D216" s="71"/>
      <c r="E216" s="71"/>
      <c r="F216" s="71"/>
      <c r="G216" s="71"/>
      <c r="H216" s="71"/>
      <c r="I216" s="71"/>
      <c r="J216" s="71"/>
      <c r="K216" s="71"/>
      <c r="L216" s="71"/>
    </row>
    <row r="217" spans="1:12" ht="15">
      <c r="A217" s="69"/>
      <c r="B217" s="72"/>
      <c r="C217" s="71"/>
      <c r="D217" s="71"/>
      <c r="E217" s="71"/>
      <c r="F217" s="71"/>
      <c r="G217" s="71"/>
      <c r="H217" s="71"/>
      <c r="I217" s="71"/>
      <c r="J217" s="71"/>
      <c r="K217" s="71"/>
      <c r="L217" s="71"/>
    </row>
    <row r="218" spans="1:12" ht="15">
      <c r="A218" s="69"/>
      <c r="B218" s="72"/>
      <c r="C218" s="71"/>
      <c r="D218" s="71"/>
      <c r="E218" s="71"/>
      <c r="F218" s="71"/>
      <c r="G218" s="71"/>
      <c r="H218" s="71"/>
      <c r="I218" s="71"/>
      <c r="J218" s="71"/>
      <c r="K218" s="71"/>
      <c r="L218" s="71"/>
    </row>
    <row r="219" spans="1:12" ht="15">
      <c r="A219" s="69"/>
      <c r="B219" s="72"/>
      <c r="C219" s="71"/>
      <c r="D219" s="71"/>
      <c r="E219" s="71"/>
      <c r="F219" s="71"/>
      <c r="G219" s="71"/>
      <c r="H219" s="71"/>
      <c r="I219" s="71"/>
      <c r="J219" s="71"/>
      <c r="K219" s="71"/>
      <c r="L219" s="71"/>
    </row>
    <row r="220" spans="1:12" ht="15">
      <c r="A220" s="69"/>
      <c r="B220" s="72"/>
      <c r="C220" s="71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12" ht="15">
      <c r="A221" s="69"/>
      <c r="B221" s="72"/>
      <c r="C221" s="71"/>
      <c r="D221" s="71"/>
      <c r="E221" s="71"/>
      <c r="F221" s="71"/>
      <c r="G221" s="71"/>
      <c r="H221" s="71"/>
      <c r="I221" s="71"/>
      <c r="J221" s="71"/>
      <c r="K221" s="71"/>
      <c r="L221" s="71"/>
    </row>
    <row r="222" spans="1:12" ht="15">
      <c r="A222" s="69"/>
      <c r="B222" s="72"/>
      <c r="C222" s="71"/>
      <c r="D222" s="71"/>
      <c r="E222" s="71"/>
      <c r="F222" s="71"/>
      <c r="G222" s="71"/>
      <c r="H222" s="71"/>
      <c r="I222" s="71"/>
      <c r="J222" s="71"/>
      <c r="K222" s="71"/>
      <c r="L222" s="71"/>
    </row>
    <row r="223" spans="1:12" ht="15">
      <c r="A223" s="69"/>
      <c r="B223" s="72"/>
      <c r="C223" s="71"/>
      <c r="D223" s="71"/>
      <c r="E223" s="71"/>
      <c r="F223" s="71"/>
      <c r="G223" s="71"/>
      <c r="H223" s="71"/>
      <c r="I223" s="71"/>
      <c r="J223" s="71"/>
      <c r="K223" s="71"/>
      <c r="L223" s="71"/>
    </row>
    <row r="224" spans="1:12" ht="15">
      <c r="A224" s="69"/>
      <c r="B224" s="72"/>
      <c r="C224" s="71"/>
      <c r="D224" s="71"/>
      <c r="E224" s="71"/>
      <c r="F224" s="71"/>
      <c r="G224" s="71"/>
      <c r="H224" s="71"/>
      <c r="I224" s="71"/>
      <c r="J224" s="71"/>
      <c r="K224" s="71"/>
      <c r="L224" s="71"/>
    </row>
    <row r="225" spans="1:12" ht="15">
      <c r="A225" s="69"/>
      <c r="B225" s="72"/>
      <c r="C225" s="71"/>
      <c r="D225" s="71"/>
      <c r="E225" s="71"/>
      <c r="F225" s="71"/>
      <c r="G225" s="71"/>
      <c r="H225" s="71"/>
      <c r="I225" s="71"/>
      <c r="J225" s="71"/>
      <c r="K225" s="71"/>
      <c r="L225" s="71"/>
    </row>
    <row r="226" spans="1:12" ht="15">
      <c r="A226" s="69"/>
      <c r="B226" s="72"/>
      <c r="C226" s="71"/>
      <c r="D226" s="71"/>
      <c r="E226" s="71"/>
      <c r="F226" s="71"/>
      <c r="G226" s="71"/>
      <c r="H226" s="71"/>
      <c r="I226" s="71"/>
      <c r="J226" s="71"/>
      <c r="K226" s="71"/>
      <c r="L226" s="71"/>
    </row>
    <row r="227" spans="1:12" ht="15">
      <c r="A227" s="69"/>
      <c r="B227" s="72"/>
      <c r="C227" s="71"/>
      <c r="D227" s="71"/>
      <c r="E227" s="71"/>
      <c r="F227" s="71"/>
      <c r="G227" s="71"/>
      <c r="H227" s="71"/>
      <c r="I227" s="71"/>
      <c r="J227" s="71"/>
      <c r="K227" s="71"/>
      <c r="L227" s="71"/>
    </row>
    <row r="228" spans="1:12" ht="15">
      <c r="A228" s="69"/>
      <c r="B228" s="72"/>
      <c r="C228" s="71"/>
      <c r="D228" s="71"/>
      <c r="E228" s="71"/>
      <c r="F228" s="71"/>
      <c r="G228" s="71"/>
      <c r="H228" s="71"/>
      <c r="I228" s="71"/>
      <c r="J228" s="71"/>
      <c r="K228" s="71"/>
      <c r="L228" s="71"/>
    </row>
    <row r="229" spans="1:12" ht="15">
      <c r="A229" s="69"/>
      <c r="B229" s="72"/>
      <c r="C229" s="71"/>
      <c r="D229" s="71"/>
      <c r="E229" s="71"/>
      <c r="F229" s="71"/>
      <c r="G229" s="71"/>
      <c r="H229" s="71"/>
      <c r="I229" s="71"/>
      <c r="J229" s="71"/>
      <c r="K229" s="71"/>
      <c r="L229" s="71"/>
    </row>
    <row r="230" spans="1:12" ht="15">
      <c r="A230" s="69"/>
      <c r="B230" s="72"/>
      <c r="C230" s="71"/>
      <c r="D230" s="71"/>
      <c r="E230" s="71"/>
      <c r="F230" s="71"/>
      <c r="G230" s="71"/>
      <c r="H230" s="71"/>
      <c r="I230" s="71"/>
      <c r="J230" s="71"/>
      <c r="K230" s="71"/>
      <c r="L230" s="71"/>
    </row>
    <row r="231" spans="1:12" ht="15">
      <c r="A231" s="69"/>
      <c r="B231" s="72"/>
      <c r="C231" s="71"/>
      <c r="D231" s="71"/>
      <c r="E231" s="71"/>
      <c r="F231" s="71"/>
      <c r="G231" s="71"/>
      <c r="H231" s="71"/>
      <c r="I231" s="71"/>
      <c r="J231" s="71"/>
      <c r="K231" s="71"/>
      <c r="L231" s="71"/>
    </row>
    <row r="232" spans="1:12" ht="15">
      <c r="A232" s="69"/>
      <c r="B232" s="72"/>
      <c r="C232" s="71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12" ht="15">
      <c r="A233" s="69"/>
      <c r="B233" s="72"/>
      <c r="C233" s="71"/>
      <c r="D233" s="71"/>
      <c r="E233" s="71"/>
      <c r="F233" s="71"/>
      <c r="G233" s="71"/>
      <c r="H233" s="71"/>
      <c r="I233" s="71"/>
      <c r="J233" s="71"/>
      <c r="K233" s="71"/>
      <c r="L233" s="71"/>
    </row>
    <row r="234" spans="1:12" ht="15">
      <c r="A234" s="69"/>
      <c r="B234" s="72"/>
      <c r="C234" s="71"/>
      <c r="D234" s="71"/>
      <c r="E234" s="71"/>
      <c r="F234" s="71"/>
      <c r="G234" s="71"/>
      <c r="H234" s="71"/>
      <c r="I234" s="71"/>
      <c r="J234" s="71"/>
      <c r="K234" s="71"/>
      <c r="L234" s="71"/>
    </row>
    <row r="235" spans="1:12" ht="15">
      <c r="A235" s="69"/>
      <c r="B235" s="72"/>
      <c r="C235" s="71"/>
      <c r="D235" s="71"/>
      <c r="E235" s="71"/>
      <c r="F235" s="71"/>
      <c r="G235" s="71"/>
      <c r="H235" s="71"/>
      <c r="I235" s="71"/>
      <c r="J235" s="71"/>
      <c r="K235" s="71"/>
      <c r="L235" s="71"/>
    </row>
    <row r="236" spans="1:12" ht="15">
      <c r="A236" s="69"/>
      <c r="B236" s="72"/>
      <c r="C236" s="71"/>
      <c r="D236" s="71"/>
      <c r="E236" s="71"/>
      <c r="F236" s="71"/>
      <c r="G236" s="71"/>
      <c r="H236" s="71"/>
      <c r="I236" s="71"/>
      <c r="J236" s="71"/>
      <c r="K236" s="71"/>
      <c r="L236" s="71"/>
    </row>
    <row r="237" spans="1:12" ht="15">
      <c r="A237" s="69"/>
      <c r="B237" s="72"/>
      <c r="C237" s="71"/>
      <c r="D237" s="71"/>
      <c r="E237" s="71"/>
      <c r="F237" s="71"/>
      <c r="G237" s="71"/>
      <c r="H237" s="71"/>
      <c r="I237" s="71"/>
      <c r="J237" s="71"/>
      <c r="K237" s="71"/>
      <c r="L237" s="71"/>
    </row>
    <row r="238" spans="1:12" ht="15">
      <c r="A238" s="69"/>
      <c r="B238" s="72"/>
      <c r="C238" s="71"/>
      <c r="D238" s="71"/>
      <c r="E238" s="71"/>
      <c r="F238" s="71"/>
      <c r="G238" s="71"/>
      <c r="H238" s="71"/>
      <c r="I238" s="71"/>
      <c r="J238" s="71"/>
      <c r="K238" s="71"/>
      <c r="L238" s="71"/>
    </row>
    <row r="239" spans="1:12" ht="15">
      <c r="A239" s="69"/>
      <c r="B239" s="72"/>
      <c r="C239" s="71"/>
      <c r="D239" s="71"/>
      <c r="E239" s="71"/>
      <c r="F239" s="71"/>
      <c r="G239" s="71"/>
      <c r="H239" s="71"/>
      <c r="I239" s="71"/>
      <c r="J239" s="71"/>
      <c r="K239" s="71"/>
      <c r="L239" s="71"/>
    </row>
    <row r="240" spans="1:12" ht="15">
      <c r="A240" s="69"/>
      <c r="B240" s="72"/>
      <c r="C240" s="71"/>
      <c r="D240" s="71"/>
      <c r="E240" s="71"/>
      <c r="F240" s="71"/>
      <c r="G240" s="71"/>
      <c r="H240" s="71"/>
      <c r="I240" s="71"/>
      <c r="J240" s="71"/>
      <c r="K240" s="71"/>
      <c r="L240" s="71"/>
    </row>
    <row r="241" spans="1:12" ht="15">
      <c r="A241" s="69"/>
      <c r="B241" s="72"/>
      <c r="C241" s="71"/>
      <c r="D241" s="71"/>
      <c r="E241" s="71"/>
      <c r="F241" s="71"/>
      <c r="G241" s="71"/>
      <c r="H241" s="71"/>
      <c r="I241" s="71"/>
      <c r="J241" s="71"/>
      <c r="K241" s="71"/>
      <c r="L241" s="71"/>
    </row>
    <row r="242" spans="1:12" ht="15">
      <c r="A242" s="69"/>
      <c r="B242" s="72"/>
      <c r="C242" s="71"/>
      <c r="D242" s="71"/>
      <c r="E242" s="71"/>
      <c r="F242" s="71"/>
      <c r="G242" s="71"/>
      <c r="H242" s="71"/>
      <c r="I242" s="71"/>
      <c r="J242" s="71"/>
      <c r="K242" s="71"/>
      <c r="L242" s="71"/>
    </row>
    <row r="243" spans="1:12" ht="15">
      <c r="A243" s="69"/>
      <c r="B243" s="72"/>
      <c r="C243" s="71"/>
      <c r="D243" s="71"/>
      <c r="E243" s="71"/>
      <c r="F243" s="71"/>
      <c r="G243" s="71"/>
      <c r="H243" s="71"/>
      <c r="I243" s="71"/>
      <c r="J243" s="71"/>
      <c r="K243" s="71"/>
      <c r="L243" s="71"/>
    </row>
    <row r="244" spans="1:12" ht="15">
      <c r="A244" s="69"/>
      <c r="B244" s="72"/>
      <c r="C244" s="71"/>
      <c r="D244" s="71"/>
      <c r="E244" s="71"/>
      <c r="F244" s="71"/>
      <c r="G244" s="71"/>
      <c r="H244" s="71"/>
      <c r="I244" s="71"/>
      <c r="J244" s="71"/>
      <c r="K244" s="71"/>
      <c r="L244" s="71"/>
    </row>
    <row r="245" spans="1:12" ht="15">
      <c r="A245" s="69"/>
      <c r="B245" s="72"/>
      <c r="C245" s="71"/>
      <c r="D245" s="71"/>
      <c r="E245" s="71"/>
      <c r="F245" s="71"/>
      <c r="G245" s="71"/>
      <c r="H245" s="71"/>
      <c r="I245" s="71"/>
      <c r="J245" s="71"/>
      <c r="K245" s="71"/>
      <c r="L245" s="71"/>
    </row>
    <row r="246" spans="1:12" ht="15">
      <c r="A246" s="69"/>
      <c r="B246" s="72"/>
      <c r="C246" s="71"/>
      <c r="D246" s="71"/>
      <c r="E246" s="71"/>
      <c r="F246" s="71"/>
      <c r="G246" s="71"/>
      <c r="H246" s="71"/>
      <c r="I246" s="71"/>
      <c r="J246" s="71"/>
      <c r="K246" s="71"/>
      <c r="L246" s="71"/>
    </row>
    <row r="247" spans="1:12" ht="15">
      <c r="A247" s="69"/>
      <c r="B247" s="72"/>
      <c r="C247" s="71"/>
      <c r="D247" s="71"/>
      <c r="E247" s="71"/>
      <c r="F247" s="71"/>
      <c r="G247" s="71"/>
      <c r="H247" s="71"/>
      <c r="I247" s="71"/>
      <c r="J247" s="71"/>
      <c r="K247" s="71"/>
      <c r="L247" s="71"/>
    </row>
    <row r="248" spans="1:12" ht="15">
      <c r="A248" s="69"/>
      <c r="B248" s="72"/>
      <c r="C248" s="71"/>
      <c r="D248" s="71"/>
      <c r="E248" s="71"/>
      <c r="F248" s="71"/>
      <c r="G248" s="71"/>
      <c r="H248" s="71"/>
      <c r="I248" s="71"/>
      <c r="J248" s="71"/>
      <c r="K248" s="71"/>
      <c r="L248" s="71"/>
    </row>
    <row r="249" spans="1:12" ht="15">
      <c r="A249" s="69"/>
      <c r="B249" s="72"/>
      <c r="C249" s="71"/>
      <c r="D249" s="71"/>
      <c r="E249" s="71"/>
      <c r="F249" s="71"/>
      <c r="G249" s="71"/>
      <c r="H249" s="71"/>
      <c r="I249" s="71"/>
      <c r="J249" s="71"/>
      <c r="K249" s="71"/>
      <c r="L249" s="71"/>
    </row>
    <row r="250" spans="1:12" ht="15">
      <c r="A250" s="69"/>
      <c r="B250" s="72"/>
      <c r="C250" s="71"/>
      <c r="D250" s="71"/>
      <c r="E250" s="71"/>
      <c r="F250" s="71"/>
      <c r="G250" s="71"/>
      <c r="H250" s="71"/>
      <c r="I250" s="71"/>
      <c r="J250" s="71"/>
      <c r="K250" s="71"/>
      <c r="L250" s="71"/>
    </row>
    <row r="251" spans="1:12" ht="15">
      <c r="A251" s="69"/>
      <c r="B251" s="72"/>
      <c r="C251" s="71"/>
      <c r="D251" s="71"/>
      <c r="E251" s="71"/>
      <c r="F251" s="71"/>
      <c r="G251" s="71"/>
      <c r="H251" s="71"/>
      <c r="I251" s="71"/>
      <c r="J251" s="71"/>
      <c r="K251" s="71"/>
      <c r="L251" s="71"/>
    </row>
    <row r="252" spans="1:12" ht="15">
      <c r="A252" s="69"/>
      <c r="B252" s="72"/>
      <c r="C252" s="71"/>
      <c r="D252" s="71"/>
      <c r="E252" s="71"/>
      <c r="F252" s="71"/>
      <c r="G252" s="71"/>
      <c r="H252" s="71"/>
      <c r="I252" s="71"/>
      <c r="J252" s="71"/>
      <c r="K252" s="71"/>
      <c r="L252" s="71"/>
    </row>
    <row r="253" spans="1:12" ht="15">
      <c r="A253" s="69"/>
      <c r="B253" s="72"/>
      <c r="C253" s="71"/>
      <c r="D253" s="71"/>
      <c r="E253" s="71"/>
      <c r="F253" s="71"/>
      <c r="G253" s="71"/>
      <c r="H253" s="71"/>
      <c r="I253" s="71"/>
      <c r="J253" s="71"/>
      <c r="K253" s="71"/>
      <c r="L253" s="71"/>
    </row>
    <row r="254" spans="1:12" ht="15">
      <c r="A254" s="69"/>
      <c r="B254" s="72"/>
      <c r="C254" s="71"/>
      <c r="D254" s="71"/>
      <c r="E254" s="71"/>
      <c r="F254" s="71"/>
      <c r="G254" s="71"/>
      <c r="H254" s="71"/>
      <c r="I254" s="71"/>
      <c r="J254" s="71"/>
      <c r="K254" s="71"/>
      <c r="L254" s="71"/>
    </row>
    <row r="255" spans="1:12" ht="15">
      <c r="A255" s="69"/>
      <c r="B255" s="72"/>
      <c r="C255" s="71"/>
      <c r="D255" s="71"/>
      <c r="E255" s="71"/>
      <c r="F255" s="71"/>
      <c r="G255" s="71"/>
      <c r="H255" s="71"/>
      <c r="I255" s="71"/>
      <c r="J255" s="71"/>
      <c r="K255" s="71"/>
      <c r="L255" s="71"/>
    </row>
    <row r="256" spans="1:12" ht="15">
      <c r="A256" s="69"/>
      <c r="B256" s="72"/>
      <c r="C256" s="71"/>
      <c r="D256" s="71"/>
      <c r="E256" s="71"/>
      <c r="F256" s="71"/>
      <c r="G256" s="71"/>
      <c r="H256" s="71"/>
      <c r="I256" s="71"/>
      <c r="J256" s="71"/>
      <c r="K256" s="71"/>
      <c r="L256" s="71"/>
    </row>
  </sheetData>
  <mergeCells count="20">
    <mergeCell ref="M3:N3"/>
    <mergeCell ref="M4:M6"/>
    <mergeCell ref="N4:N6"/>
    <mergeCell ref="O3:O6"/>
    <mergeCell ref="J3:L3"/>
    <mergeCell ref="J4:J6"/>
    <mergeCell ref="K4:K6"/>
    <mergeCell ref="L4:L6"/>
    <mergeCell ref="G3:I3"/>
    <mergeCell ref="G4:G6"/>
    <mergeCell ref="H4:H6"/>
    <mergeCell ref="I4:I6"/>
    <mergeCell ref="D4:D6"/>
    <mergeCell ref="E4:E6"/>
    <mergeCell ref="F4:F6"/>
    <mergeCell ref="A1:B1"/>
    <mergeCell ref="B3:B6"/>
    <mergeCell ref="C3:C6"/>
    <mergeCell ref="A3:A6"/>
    <mergeCell ref="D3:F3"/>
  </mergeCells>
  <printOptions horizontalCentered="1"/>
  <pageMargins left="0.25" right="0.25" top="0.19" bottom="0.39" header="0" footer="0"/>
  <pageSetup horizontalDpi="600" verticalDpi="600" orientation="landscape" paperSize="9" scale="80" r:id="rId1"/>
  <rowBreaks count="2" manualBreakCount="2">
    <brk id="45" max="14" man="1"/>
    <brk id="85" max="14" man="1"/>
  </rowBreaks>
  <colBreaks count="1" manualBreakCount="1">
    <brk id="9" max="12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Planning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Planning Commission</dc:creator>
  <cp:keywords/>
  <dc:description/>
  <cp:lastModifiedBy>Planning Commission</cp:lastModifiedBy>
  <cp:lastPrinted>2006-09-12T11:37:36Z</cp:lastPrinted>
  <dcterms:created xsi:type="dcterms:W3CDTF">2006-09-12T11:33:27Z</dcterms:created>
  <dcterms:modified xsi:type="dcterms:W3CDTF">2006-09-12T11:37:42Z</dcterms:modified>
  <cp:category/>
  <cp:version/>
  <cp:contentType/>
  <cp:contentStatus/>
</cp:coreProperties>
</file>