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Uttranchal(F)" sheetId="1" r:id="rId1"/>
  </sheets>
  <definedNames>
    <definedName name="_xlnm.Print_Area" localSheetId="0">'Uttranchal(F)'!$A$1:$O$123</definedName>
    <definedName name="_xlnm.Print_Titles" localSheetId="0">'Uttranchal(F)'!$A:$B,'Uttranchal(F)'!$1:$7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<sst xmlns="http://schemas.openxmlformats.org/spreadsheetml/2006/main" count="153" uniqueCount="144">
  <si>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UTTRANCHAL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</si>
  <si>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</si>
  <si>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</si>
  <si>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</si>
  <si>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</si>
  <si>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</si>
  <si>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</si>
  <si>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</si>
  <si>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</si>
  <si>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</si>
  <si>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</si>
  <si>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</si>
  <si>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</si>
  <si>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</si>
  <si>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</si>
  <si>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</si>
  <si>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</si>
  <si>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</si>
  <si>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</si>
  <si>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</si>
  <si>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</si>
  <si>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</si>
  <si>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</si>
  <si>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</si>
  <si>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</si>
  <si>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</si>
  <si>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</si>
  <si>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</si>
  <si>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</si>
  <si>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</si>
  <si>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</si>
  <si>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</si>
  <si>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</si>
  <si>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</si>
  <si>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</si>
  <si>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</si>
  <si>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</si>
  <si>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</si>
  <si>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</si>
  <si>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</si>
  <si>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</si>
  <si>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</si>
  <si>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</si>
  <si>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</si>
  <si>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</si>
  <si>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</si>
  <si>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</si>
  <si>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</si>
  <si>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</si>
  <si>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</si>
  <si>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</si>
  <si>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</si>
  <si>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</si>
  <si>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</si>
  <si>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</si>
  <si>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</si>
  <si>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</si>
  <si>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</si>
  <si>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</si>
  <si>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</si>
  <si>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</si>
  <si>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</si>
  <si>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</si>
  <si>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</si>
  <si>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</si>
  <si>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</si>
  <si>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</si>
  <si>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</si>
  <si>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</si>
  <si>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</si>
  <si>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</si>
  <si>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</si>
  <si>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</si>
  <si>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</si>
  <si>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</si>
  <si>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</si>
  <si>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</si>
  <si>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</si>
  <si>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</si>
  <si>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</si>
  <si>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</si>
  <si>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</si>
  <si>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</si>
  <si>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</si>
  <si>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</si>
  <si>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</si>
  <si>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</si>
  <si>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</si>
  <si>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</si>
  <si>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</si>
  <si>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</si>
  <si>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</si>
  <si>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</si>
  <si>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</si>
  <si>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</si>
  <si>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</si>
  <si>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</si>
  <si>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</si>
  <si>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</si>
  <si>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</si>
  <si>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</si>
  <si>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</si>
  <si>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</si>
  <si>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</si>
  <si>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</si>
  <si>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</si>
  <si>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</si>
  <si>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</si>
  <si>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</si>
  <si>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</si>
  <si>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</si>
  <si>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</si>
  <si>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</si>
  <si>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</si>
  <si>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</si>
  <si>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</si>
  <si>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</si>
  <si>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</si>
  <si>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</si>
  <si>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</si>
  <si>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</si>
  <si>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</si>
  <si>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</si>
  <si>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</si>
  <si>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</si>
  <si>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6th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</si>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</sst>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8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165" fontId="13" fillId="2" borderId="8" xfId="0" applyNumberFormat="1" applyFont="1" applyFill="1" applyBorder="1" applyAlignment="1">
      <alignment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2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9" fillId="2" borderId="8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/>
    </xf>
    <xf numFmtId="165" fontId="13" fillId="2" borderId="0" xfId="0" applyNumberFormat="1" applyFont="1" applyFill="1" applyBorder="1" applyAlignment="1">
      <alignment/>
    </xf>
    <xf numFmtId="2" fontId="13" fillId="2" borderId="10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164" fontId="12" fillId="2" borderId="11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8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165" fontId="12" fillId="2" borderId="8" xfId="0" applyNumberFormat="1" applyFont="1" applyFill="1" applyBorder="1" applyAlignment="1">
      <alignment/>
    </xf>
    <xf numFmtId="2" fontId="12" fillId="2" borderId="5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64" fontId="12" fillId="2" borderId="9" xfId="21" applyNumberFormat="1" applyFont="1" applyFill="1" applyBorder="1" applyAlignment="1">
      <alignment horizontal="right" vertical="center"/>
      <protection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11" xfId="21" applyNumberFormat="1" applyFont="1" applyFill="1" applyBorder="1" applyAlignment="1">
      <alignment horizontal="center" vertical="center"/>
      <protection/>
    </xf>
    <xf numFmtId="164" fontId="5" fillId="2" borderId="12" xfId="21" applyNumberFormat="1" applyFont="1" applyFill="1" applyBorder="1" applyAlignment="1" applyProtection="1">
      <alignment horizontal="left" vertical="center"/>
      <protection/>
    </xf>
    <xf numFmtId="2" fontId="9" fillId="2" borderId="12" xfId="0" applyNumberFormat="1" applyFont="1" applyFill="1" applyBorder="1" applyAlignment="1">
      <alignment/>
    </xf>
    <xf numFmtId="165" fontId="9" fillId="2" borderId="13" xfId="0" applyNumberFormat="1" applyFont="1" applyFill="1" applyBorder="1" applyAlignment="1">
      <alignment/>
    </xf>
    <xf numFmtId="2" fontId="9" fillId="2" borderId="14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2" fontId="12" fillId="2" borderId="0" xfId="0" applyNumberFormat="1" applyFont="1" applyFill="1" applyBorder="1" applyAlignment="1">
      <alignment/>
    </xf>
    <xf numFmtId="164" fontId="17" fillId="2" borderId="9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9" xfId="21" applyNumberFormat="1" applyFont="1" applyFill="1" applyBorder="1" applyAlignment="1">
      <alignment vertical="center"/>
      <protection/>
    </xf>
    <xf numFmtId="0" fontId="9" fillId="2" borderId="2" xfId="0" applyFont="1" applyFill="1" applyBorder="1" applyAlignment="1">
      <alignment horizontal="center" vertical="top" wrapText="1"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0" fontId="9" fillId="2" borderId="2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zoomScale="55" zoomScaleNormal="55" zoomScaleSheetLayoutView="55" workbookViewId="0" topLeftCell="A19">
      <selection activeCell="H81" sqref="H81"/>
    </sheetView>
  </sheetViews>
  <sheetFormatPr defaultColWidth="9.140625" defaultRowHeight="12.75"/>
  <cols>
    <col min="1" max="1" width="5.28125" style="69" customWidth="1"/>
    <col min="2" max="2" width="55.421875" style="7" customWidth="1"/>
    <col min="3" max="3" width="15.57421875" style="3" customWidth="1"/>
    <col min="4" max="4" width="13.8515625" style="3" customWidth="1"/>
    <col min="5" max="5" width="13.140625" style="3" customWidth="1"/>
    <col min="6" max="6" width="14.00390625" style="3" customWidth="1"/>
    <col min="7" max="7" width="13.7109375" style="3" customWidth="1"/>
    <col min="8" max="8" width="13.8515625" style="3" customWidth="1"/>
    <col min="9" max="9" width="14.140625" style="3" customWidth="1"/>
    <col min="10" max="10" width="13.7109375" style="3" customWidth="1"/>
    <col min="11" max="11" width="13.421875" style="3" customWidth="1"/>
    <col min="12" max="12" width="14.7109375" style="3" customWidth="1"/>
    <col min="13" max="13" width="13.7109375" style="3" customWidth="1"/>
    <col min="14" max="14" width="14.8515625" style="3" customWidth="1"/>
    <col min="15" max="15" width="14.7109375" style="3" customWidth="1"/>
    <col min="16" max="16384" width="9.140625" style="3" customWidth="1"/>
  </cols>
  <sheetData>
    <row r="1" spans="1:34" ht="15.75">
      <c r="A1" s="71"/>
      <c r="B1" s="71"/>
      <c r="C1" s="1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4" s="7" customFormat="1" ht="13.5" customHeight="1" thickBot="1">
      <c r="A2" s="4"/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 t="s">
        <v>1</v>
      </c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</row>
    <row r="3" spans="1:34" ht="15" customHeight="1" thickBot="1">
      <c r="A3" s="74" t="s">
        <v>2</v>
      </c>
      <c r="B3" s="72" t="s">
        <v>3</v>
      </c>
      <c r="C3" s="70" t="s">
        <v>4</v>
      </c>
      <c r="D3" s="75" t="s">
        <v>5</v>
      </c>
      <c r="E3" s="75"/>
      <c r="F3" s="75"/>
      <c r="G3" s="75" t="s">
        <v>6</v>
      </c>
      <c r="H3" s="75"/>
      <c r="I3" s="75"/>
      <c r="J3" s="75" t="s">
        <v>7</v>
      </c>
      <c r="K3" s="75"/>
      <c r="L3" s="75"/>
      <c r="M3" s="75" t="s">
        <v>8</v>
      </c>
      <c r="N3" s="75"/>
      <c r="O3" s="70" t="s">
        <v>9</v>
      </c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" customHeight="1" thickBot="1">
      <c r="A4" s="74"/>
      <c r="B4" s="72"/>
      <c r="C4" s="73"/>
      <c r="D4" s="70" t="s">
        <v>10</v>
      </c>
      <c r="E4" s="70" t="s">
        <v>11</v>
      </c>
      <c r="F4" s="70" t="s">
        <v>12</v>
      </c>
      <c r="G4" s="70" t="s">
        <v>10</v>
      </c>
      <c r="H4" s="70" t="s">
        <v>11</v>
      </c>
      <c r="I4" s="70" t="s">
        <v>12</v>
      </c>
      <c r="J4" s="70" t="s">
        <v>10</v>
      </c>
      <c r="K4" s="70" t="s">
        <v>11</v>
      </c>
      <c r="L4" s="70" t="s">
        <v>12</v>
      </c>
      <c r="M4" s="70" t="s">
        <v>10</v>
      </c>
      <c r="N4" s="70" t="s">
        <v>11</v>
      </c>
      <c r="O4" s="70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" customHeight="1" thickBot="1">
      <c r="A5" s="74"/>
      <c r="B5" s="72"/>
      <c r="C5" s="73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 ht="15" customHeight="1" thickBot="1">
      <c r="A6" s="74"/>
      <c r="B6" s="72"/>
      <c r="C6" s="73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s="12" customFormat="1" ht="15" customHeight="1" thickBot="1">
      <c r="A7" s="8" t="s">
        <v>13</v>
      </c>
      <c r="B7" s="9" t="s">
        <v>14</v>
      </c>
      <c r="C7" s="10" t="s">
        <v>15</v>
      </c>
      <c r="D7" s="10" t="s">
        <v>16</v>
      </c>
      <c r="E7" s="10" t="s">
        <v>17</v>
      </c>
      <c r="F7" s="10" t="s">
        <v>18</v>
      </c>
      <c r="G7" s="10" t="s">
        <v>19</v>
      </c>
      <c r="H7" s="10" t="s">
        <v>20</v>
      </c>
      <c r="I7" s="10" t="s">
        <v>21</v>
      </c>
      <c r="J7" s="10" t="s">
        <v>22</v>
      </c>
      <c r="K7" s="10" t="s">
        <v>23</v>
      </c>
      <c r="L7" s="10" t="s">
        <v>24</v>
      </c>
      <c r="M7" s="10" t="s">
        <v>25</v>
      </c>
      <c r="N7" s="10" t="s">
        <v>26</v>
      </c>
      <c r="O7" s="10" t="s">
        <v>27</v>
      </c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</row>
    <row r="8" spans="1:34" ht="15" customHeight="1">
      <c r="A8" s="13" t="s">
        <v>28</v>
      </c>
      <c r="B8" s="14" t="s">
        <v>126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5" customHeight="1">
      <c r="A9" s="17"/>
      <c r="B9" s="18" t="s">
        <v>29</v>
      </c>
      <c r="C9" s="19">
        <v>14483</v>
      </c>
      <c r="D9" s="19">
        <v>4775</v>
      </c>
      <c r="E9" s="19">
        <v>4775</v>
      </c>
      <c r="F9" s="20">
        <f>4418.45+574.4</f>
        <v>4992.849999999999</v>
      </c>
      <c r="G9" s="21">
        <v>5963</v>
      </c>
      <c r="H9" s="22">
        <v>4146</v>
      </c>
      <c r="I9" s="23">
        <v>0</v>
      </c>
      <c r="J9" s="20">
        <v>1762.62</v>
      </c>
      <c r="K9" s="19">
        <v>1762.62</v>
      </c>
      <c r="L9" s="24">
        <f>3799.07+152.19</f>
        <v>3951.26</v>
      </c>
      <c r="M9" s="22">
        <v>1798.04</v>
      </c>
      <c r="N9" s="23">
        <v>1738.04</v>
      </c>
      <c r="O9" s="25">
        <v>2238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5" customHeight="1">
      <c r="A10" s="17"/>
      <c r="B10" s="18" t="s">
        <v>30</v>
      </c>
      <c r="C10" s="19"/>
      <c r="D10" s="19"/>
      <c r="E10" s="19"/>
      <c r="F10" s="20">
        <v>1420.76</v>
      </c>
      <c r="G10" s="22">
        <v>0</v>
      </c>
      <c r="H10" s="22">
        <v>1640.25</v>
      </c>
      <c r="I10" s="23">
        <v>1699.55</v>
      </c>
      <c r="J10" s="20">
        <v>1689.01</v>
      </c>
      <c r="K10" s="19">
        <v>1689.01</v>
      </c>
      <c r="L10" s="24">
        <v>1795.34</v>
      </c>
      <c r="M10" s="22">
        <v>1926.23</v>
      </c>
      <c r="N10" s="23">
        <v>1736.52</v>
      </c>
      <c r="O10" s="25">
        <v>2470</v>
      </c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5" customHeight="1">
      <c r="A11" s="17"/>
      <c r="B11" s="18" t="s">
        <v>31</v>
      </c>
      <c r="C11" s="19">
        <v>26099</v>
      </c>
      <c r="D11" s="19">
        <v>5211</v>
      </c>
      <c r="E11" s="19">
        <v>5211</v>
      </c>
      <c r="F11" s="20">
        <v>4293</v>
      </c>
      <c r="G11" s="21">
        <v>4722</v>
      </c>
      <c r="H11" s="22">
        <v>176</v>
      </c>
      <c r="I11" s="23">
        <v>5188.48</v>
      </c>
      <c r="J11" s="20"/>
      <c r="K11" s="19"/>
      <c r="L11" s="24">
        <v>3165</v>
      </c>
      <c r="M11" s="22"/>
      <c r="N11" s="23"/>
      <c r="O11" s="25">
        <v>3970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5" customHeight="1">
      <c r="A12" s="17"/>
      <c r="B12" s="18" t="s">
        <v>32</v>
      </c>
      <c r="C12" s="19"/>
      <c r="D12" s="19"/>
      <c r="E12" s="19"/>
      <c r="F12" s="20"/>
      <c r="G12" s="22"/>
      <c r="H12" s="22"/>
      <c r="I12" s="23"/>
      <c r="J12" s="20">
        <v>4092</v>
      </c>
      <c r="K12" s="19">
        <v>4092</v>
      </c>
      <c r="L12" s="24"/>
      <c r="M12" s="22">
        <v>3317</v>
      </c>
      <c r="N12" s="23">
        <v>3317</v>
      </c>
      <c r="O12" s="25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5" customHeight="1">
      <c r="A13" s="26"/>
      <c r="B13" s="18" t="s">
        <v>33</v>
      </c>
      <c r="C13" s="19">
        <v>1771</v>
      </c>
      <c r="D13" s="19">
        <v>415</v>
      </c>
      <c r="E13" s="19">
        <v>415</v>
      </c>
      <c r="F13" s="20">
        <v>307.27</v>
      </c>
      <c r="G13" s="21">
        <v>304</v>
      </c>
      <c r="H13" s="22">
        <v>5222</v>
      </c>
      <c r="I13" s="23">
        <v>435.82</v>
      </c>
      <c r="J13" s="20">
        <v>379.02</v>
      </c>
      <c r="K13" s="19">
        <v>379.02</v>
      </c>
      <c r="L13" s="24">
        <v>428.81</v>
      </c>
      <c r="M13" s="22">
        <v>993.99</v>
      </c>
      <c r="N13" s="23">
        <v>993.99</v>
      </c>
      <c r="O13" s="25">
        <v>2757</v>
      </c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5" customHeight="1">
      <c r="A14" s="26"/>
      <c r="B14" s="18" t="s">
        <v>34</v>
      </c>
      <c r="C14" s="19">
        <v>2281</v>
      </c>
      <c r="D14" s="19">
        <v>623</v>
      </c>
      <c r="E14" s="19">
        <v>623</v>
      </c>
      <c r="F14" s="20">
        <v>1099.69</v>
      </c>
      <c r="G14" s="21">
        <v>767</v>
      </c>
      <c r="H14" s="22">
        <v>304.27</v>
      </c>
      <c r="I14" s="23">
        <v>1161.96</v>
      </c>
      <c r="J14" s="20">
        <v>739.89</v>
      </c>
      <c r="K14" s="19">
        <v>739.89</v>
      </c>
      <c r="L14" s="24">
        <v>1114.35</v>
      </c>
      <c r="M14" s="22">
        <v>804.05</v>
      </c>
      <c r="N14" s="23">
        <v>795.61</v>
      </c>
      <c r="O14" s="25">
        <v>865</v>
      </c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5" customHeight="1">
      <c r="A15" s="26"/>
      <c r="B15" s="18" t="s">
        <v>35</v>
      </c>
      <c r="C15" s="19">
        <v>367</v>
      </c>
      <c r="D15" s="19">
        <v>87</v>
      </c>
      <c r="E15" s="19">
        <v>87</v>
      </c>
      <c r="F15" s="20">
        <v>46.49</v>
      </c>
      <c r="G15" s="21">
        <v>87</v>
      </c>
      <c r="H15" s="22">
        <v>739.18</v>
      </c>
      <c r="I15" s="23">
        <v>57</v>
      </c>
      <c r="J15" s="20">
        <v>237.21</v>
      </c>
      <c r="K15" s="19">
        <v>237.21</v>
      </c>
      <c r="L15" s="24">
        <v>222.13</v>
      </c>
      <c r="M15" s="22">
        <v>153.33</v>
      </c>
      <c r="N15" s="23">
        <v>153.33</v>
      </c>
      <c r="O15" s="25">
        <v>580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5" customHeight="1">
      <c r="A16" s="26"/>
      <c r="B16" s="18" t="s">
        <v>36</v>
      </c>
      <c r="C16" s="19">
        <v>20693</v>
      </c>
      <c r="D16" s="19">
        <v>6274</v>
      </c>
      <c r="E16" s="19">
        <v>6274</v>
      </c>
      <c r="F16" s="20">
        <v>9078.95</v>
      </c>
      <c r="G16" s="21">
        <v>6103</v>
      </c>
      <c r="H16" s="22">
        <v>74.02</v>
      </c>
      <c r="I16" s="23">
        <v>6238.34</v>
      </c>
      <c r="J16" s="20">
        <v>4918.21</v>
      </c>
      <c r="K16" s="19">
        <v>4918.21</v>
      </c>
      <c r="L16" s="24">
        <v>7818.4</v>
      </c>
      <c r="M16" s="22">
        <v>13984.48</v>
      </c>
      <c r="N16" s="23">
        <v>13984.48</v>
      </c>
      <c r="O16" s="25">
        <v>24943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5" customHeight="1">
      <c r="A17" s="26"/>
      <c r="B17" s="18" t="s">
        <v>37</v>
      </c>
      <c r="C17" s="19">
        <v>0</v>
      </c>
      <c r="D17" s="19">
        <v>0</v>
      </c>
      <c r="E17" s="19">
        <v>0</v>
      </c>
      <c r="F17" s="20">
        <v>0</v>
      </c>
      <c r="G17" s="21">
        <v>0</v>
      </c>
      <c r="H17" s="22">
        <v>0</v>
      </c>
      <c r="I17" s="23">
        <v>0</v>
      </c>
      <c r="J17" s="20"/>
      <c r="K17" s="19"/>
      <c r="L17" s="24"/>
      <c r="M17" s="22">
        <v>0</v>
      </c>
      <c r="N17" s="23">
        <v>0</v>
      </c>
      <c r="O17" s="25">
        <v>0</v>
      </c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5" customHeight="1">
      <c r="A18" s="26"/>
      <c r="B18" s="18" t="s">
        <v>38</v>
      </c>
      <c r="C18" s="19">
        <v>0</v>
      </c>
      <c r="D18" s="19">
        <v>0</v>
      </c>
      <c r="E18" s="19">
        <v>0</v>
      </c>
      <c r="F18" s="20">
        <v>0</v>
      </c>
      <c r="G18" s="21">
        <v>680</v>
      </c>
      <c r="H18" s="22">
        <v>6003.49</v>
      </c>
      <c r="I18" s="23">
        <v>0</v>
      </c>
      <c r="J18" s="20"/>
      <c r="K18" s="19"/>
      <c r="L18" s="24"/>
      <c r="M18" s="22">
        <v>0</v>
      </c>
      <c r="N18" s="23">
        <v>0</v>
      </c>
      <c r="O18" s="25">
        <v>0</v>
      </c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5" customHeight="1">
      <c r="A19" s="26"/>
      <c r="B19" s="18" t="s">
        <v>39</v>
      </c>
      <c r="C19" s="19">
        <v>2808</v>
      </c>
      <c r="D19" s="19">
        <v>667</v>
      </c>
      <c r="E19" s="19">
        <v>667</v>
      </c>
      <c r="F19" s="20">
        <v>667</v>
      </c>
      <c r="G19" s="21">
        <v>0</v>
      </c>
      <c r="H19" s="22">
        <v>1680</v>
      </c>
      <c r="I19" s="23">
        <v>0</v>
      </c>
      <c r="J19" s="20">
        <v>686.5</v>
      </c>
      <c r="K19" s="19">
        <v>686.5</v>
      </c>
      <c r="L19" s="24">
        <v>2492.22</v>
      </c>
      <c r="M19" s="22">
        <v>1011</v>
      </c>
      <c r="N19" s="23">
        <v>1211</v>
      </c>
      <c r="O19" s="25">
        <v>3159</v>
      </c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5" customHeight="1">
      <c r="A20" s="26"/>
      <c r="B20" s="18" t="s">
        <v>40</v>
      </c>
      <c r="C20" s="19">
        <v>0</v>
      </c>
      <c r="D20" s="19">
        <v>0</v>
      </c>
      <c r="E20" s="19">
        <v>0</v>
      </c>
      <c r="F20" s="20">
        <v>0</v>
      </c>
      <c r="G20" s="21">
        <v>0</v>
      </c>
      <c r="H20" s="22">
        <v>0</v>
      </c>
      <c r="I20" s="23">
        <v>0</v>
      </c>
      <c r="J20" s="20"/>
      <c r="K20" s="19"/>
      <c r="L20" s="24"/>
      <c r="M20" s="22">
        <v>0</v>
      </c>
      <c r="N20" s="23">
        <v>0</v>
      </c>
      <c r="O20" s="25">
        <v>0</v>
      </c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5" customHeight="1">
      <c r="A21" s="26"/>
      <c r="B21" s="18" t="s">
        <v>41</v>
      </c>
      <c r="C21" s="19">
        <v>990</v>
      </c>
      <c r="D21" s="19">
        <v>259</v>
      </c>
      <c r="E21" s="19">
        <v>259</v>
      </c>
      <c r="F21" s="20">
        <v>781.3</v>
      </c>
      <c r="G21" s="21">
        <v>259</v>
      </c>
      <c r="H21" s="22">
        <v>0</v>
      </c>
      <c r="I21" s="23">
        <v>1503.05</v>
      </c>
      <c r="J21" s="20">
        <v>247.18</v>
      </c>
      <c r="K21" s="19">
        <v>247.18</v>
      </c>
      <c r="L21" s="27">
        <v>1930.84</v>
      </c>
      <c r="M21" s="22">
        <v>285</v>
      </c>
      <c r="N21" s="23">
        <v>285</v>
      </c>
      <c r="O21" s="25">
        <v>1282</v>
      </c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5" customHeight="1">
      <c r="A22" s="26"/>
      <c r="B22" s="18" t="s">
        <v>127</v>
      </c>
      <c r="C22" s="19"/>
      <c r="D22" s="19"/>
      <c r="E22" s="19"/>
      <c r="F22" s="20"/>
      <c r="G22" s="22"/>
      <c r="H22" s="22"/>
      <c r="I22" s="23"/>
      <c r="J22" s="20"/>
      <c r="K22" s="19"/>
      <c r="L22" s="27"/>
      <c r="M22" s="22"/>
      <c r="N22" s="23"/>
      <c r="O22" s="25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5" customHeight="1">
      <c r="A23" s="26"/>
      <c r="B23" s="18" t="s">
        <v>42</v>
      </c>
      <c r="C23" s="19">
        <v>0</v>
      </c>
      <c r="D23" s="19">
        <v>0</v>
      </c>
      <c r="E23" s="19">
        <v>0</v>
      </c>
      <c r="F23" s="20">
        <v>0</v>
      </c>
      <c r="G23" s="21">
        <v>0</v>
      </c>
      <c r="H23" s="22">
        <v>0</v>
      </c>
      <c r="I23" s="23">
        <v>0</v>
      </c>
      <c r="J23" s="20"/>
      <c r="K23" s="19"/>
      <c r="L23" s="27"/>
      <c r="M23" s="22">
        <v>0</v>
      </c>
      <c r="N23" s="23">
        <v>0</v>
      </c>
      <c r="O23" s="25">
        <v>0</v>
      </c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5" customHeight="1">
      <c r="A24" s="26"/>
      <c r="B24" s="18" t="s">
        <v>43</v>
      </c>
      <c r="C24" s="19">
        <v>0</v>
      </c>
      <c r="D24" s="19">
        <v>0</v>
      </c>
      <c r="E24" s="19">
        <v>0</v>
      </c>
      <c r="F24" s="20">
        <v>0</v>
      </c>
      <c r="G24" s="21">
        <v>0</v>
      </c>
      <c r="H24" s="22">
        <v>259</v>
      </c>
      <c r="I24" s="23">
        <f>179.24+5589.56+938.25</f>
        <v>6707.05</v>
      </c>
      <c r="J24" s="20">
        <v>188</v>
      </c>
      <c r="K24" s="19">
        <v>188</v>
      </c>
      <c r="L24" s="27"/>
      <c r="M24" s="22">
        <v>0</v>
      </c>
      <c r="N24" s="23">
        <v>312.71</v>
      </c>
      <c r="O24" s="25">
        <v>445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s="35" customFormat="1" ht="15" customHeight="1">
      <c r="A25" s="26"/>
      <c r="B25" s="28" t="s">
        <v>44</v>
      </c>
      <c r="C25" s="29">
        <f>SUM(C9:C24)</f>
        <v>69492</v>
      </c>
      <c r="D25" s="29">
        <f>SUM(D9:D24)</f>
        <v>18311</v>
      </c>
      <c r="E25" s="29">
        <f>SUM(E9:E24)</f>
        <v>18311</v>
      </c>
      <c r="F25" s="30">
        <f>SUM(F9:F24)</f>
        <v>22687.31</v>
      </c>
      <c r="G25" s="31">
        <f>SUM(G8:G24)</f>
        <v>18885</v>
      </c>
      <c r="H25" s="31">
        <f aca="true" t="shared" si="0" ref="H25:M25">SUM(H9:H24)</f>
        <v>20244.21</v>
      </c>
      <c r="I25" s="32">
        <f>SUM(I9:I24)</f>
        <v>22991.25</v>
      </c>
      <c r="J25" s="30">
        <f t="shared" si="0"/>
        <v>14939.64</v>
      </c>
      <c r="K25" s="29">
        <f t="shared" si="0"/>
        <v>14939.64</v>
      </c>
      <c r="L25" s="32">
        <f>SUM(L9:L24)</f>
        <v>22918.350000000002</v>
      </c>
      <c r="M25" s="31">
        <f t="shared" si="0"/>
        <v>24273.12</v>
      </c>
      <c r="N25" s="32">
        <f>SUM(N9:N24)</f>
        <v>24527.68</v>
      </c>
      <c r="O25" s="33">
        <f>SUM(O9:O24)</f>
        <v>42709</v>
      </c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15" customHeight="1">
      <c r="A26" s="26"/>
      <c r="B26" s="18"/>
      <c r="C26" s="19"/>
      <c r="D26" s="19"/>
      <c r="E26" s="19"/>
      <c r="F26" s="36"/>
      <c r="G26" s="22"/>
      <c r="H26" s="22"/>
      <c r="I26" s="23"/>
      <c r="J26" s="20"/>
      <c r="K26" s="37"/>
      <c r="L26" s="38"/>
      <c r="M26" s="22"/>
      <c r="N26" s="23"/>
      <c r="O26" s="25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5" customHeight="1">
      <c r="A27" s="26" t="s">
        <v>45</v>
      </c>
      <c r="B27" s="14" t="s">
        <v>128</v>
      </c>
      <c r="C27" s="19"/>
      <c r="D27" s="19"/>
      <c r="E27" s="19"/>
      <c r="F27" s="20"/>
      <c r="G27" s="22"/>
      <c r="H27" s="22"/>
      <c r="I27" s="23"/>
      <c r="J27" s="20"/>
      <c r="K27" s="19"/>
      <c r="L27" s="27"/>
      <c r="M27" s="22"/>
      <c r="N27" s="23"/>
      <c r="O27" s="25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5" customHeight="1">
      <c r="A28" s="26"/>
      <c r="B28" s="14" t="s">
        <v>129</v>
      </c>
      <c r="C28" s="19"/>
      <c r="D28" s="19"/>
      <c r="E28" s="19"/>
      <c r="F28" s="20"/>
      <c r="G28" s="22"/>
      <c r="H28" s="22"/>
      <c r="I28" s="23"/>
      <c r="J28" s="20"/>
      <c r="K28" s="19"/>
      <c r="L28" s="27"/>
      <c r="M28" s="22"/>
      <c r="N28" s="23"/>
      <c r="O28" s="25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5" customHeight="1">
      <c r="A29" s="26"/>
      <c r="B29" s="18" t="s">
        <v>46</v>
      </c>
      <c r="C29" s="19">
        <v>0</v>
      </c>
      <c r="D29" s="19">
        <v>0</v>
      </c>
      <c r="E29" s="19">
        <v>0</v>
      </c>
      <c r="F29" s="20">
        <v>686.77</v>
      </c>
      <c r="G29" s="21">
        <v>533</v>
      </c>
      <c r="H29" s="22">
        <v>382.53</v>
      </c>
      <c r="I29" s="23">
        <v>776.03</v>
      </c>
      <c r="J29" s="20">
        <v>535</v>
      </c>
      <c r="K29" s="19">
        <v>535</v>
      </c>
      <c r="L29" s="27">
        <v>152.06</v>
      </c>
      <c r="M29" s="22">
        <v>631</v>
      </c>
      <c r="N29" s="23">
        <v>631</v>
      </c>
      <c r="O29" s="25">
        <v>631</v>
      </c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5" customHeight="1">
      <c r="A30" s="26"/>
      <c r="B30" s="18" t="s">
        <v>47</v>
      </c>
      <c r="C30" s="19"/>
      <c r="D30" s="19">
        <v>0</v>
      </c>
      <c r="E30" s="19">
        <v>0</v>
      </c>
      <c r="F30" s="20">
        <v>0</v>
      </c>
      <c r="G30" s="21">
        <v>0</v>
      </c>
      <c r="H30" s="22">
        <v>0</v>
      </c>
      <c r="I30" s="23">
        <v>0</v>
      </c>
      <c r="J30" s="20"/>
      <c r="K30" s="19"/>
      <c r="L30" s="27"/>
      <c r="M30" s="22">
        <v>0</v>
      </c>
      <c r="N30" s="23">
        <v>0</v>
      </c>
      <c r="O30" s="25">
        <v>0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5" customHeight="1">
      <c r="A31" s="26"/>
      <c r="B31" s="18" t="s">
        <v>48</v>
      </c>
      <c r="C31" s="19">
        <v>0</v>
      </c>
      <c r="D31" s="19">
        <v>0</v>
      </c>
      <c r="E31" s="19">
        <v>0</v>
      </c>
      <c r="F31" s="20">
        <v>0</v>
      </c>
      <c r="G31" s="21">
        <v>0</v>
      </c>
      <c r="H31" s="22">
        <v>0</v>
      </c>
      <c r="I31" s="23">
        <v>0</v>
      </c>
      <c r="J31" s="20"/>
      <c r="K31" s="19"/>
      <c r="L31" s="27"/>
      <c r="M31" s="22">
        <v>0</v>
      </c>
      <c r="N31" s="23">
        <v>140</v>
      </c>
      <c r="O31" s="25">
        <v>0</v>
      </c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5" customHeight="1">
      <c r="A32" s="26"/>
      <c r="B32" s="18" t="s">
        <v>49</v>
      </c>
      <c r="C32" s="19"/>
      <c r="D32" s="19">
        <v>0</v>
      </c>
      <c r="E32" s="19">
        <v>0</v>
      </c>
      <c r="F32" s="20">
        <v>0</v>
      </c>
      <c r="G32" s="21">
        <v>61</v>
      </c>
      <c r="H32" s="22">
        <v>61.24</v>
      </c>
      <c r="I32" s="23">
        <v>489.36</v>
      </c>
      <c r="J32" s="20">
        <v>119</v>
      </c>
      <c r="K32" s="19">
        <v>119</v>
      </c>
      <c r="L32" s="27">
        <v>26.9</v>
      </c>
      <c r="M32" s="22">
        <v>140</v>
      </c>
      <c r="N32" s="23">
        <v>1228</v>
      </c>
      <c r="O32" s="25">
        <v>140</v>
      </c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1:34" ht="15" customHeight="1">
      <c r="A33" s="26"/>
      <c r="B33" s="18" t="s">
        <v>50</v>
      </c>
      <c r="C33" s="19"/>
      <c r="D33" s="19">
        <v>0</v>
      </c>
      <c r="E33" s="19">
        <v>0</v>
      </c>
      <c r="F33" s="20">
        <v>1909.02</v>
      </c>
      <c r="G33" s="21">
        <v>900</v>
      </c>
      <c r="H33" s="22">
        <v>758.64</v>
      </c>
      <c r="I33" s="23">
        <v>2234.42</v>
      </c>
      <c r="J33" s="20">
        <v>741</v>
      </c>
      <c r="K33" s="19">
        <v>741</v>
      </c>
      <c r="L33" s="27">
        <v>569.58</v>
      </c>
      <c r="M33" s="22">
        <v>1228</v>
      </c>
      <c r="N33" s="23">
        <v>0</v>
      </c>
      <c r="O33" s="25">
        <v>1228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1:34" ht="15" customHeight="1">
      <c r="A34" s="26"/>
      <c r="B34" s="18" t="s">
        <v>51</v>
      </c>
      <c r="C34" s="19"/>
      <c r="D34" s="19">
        <v>0</v>
      </c>
      <c r="E34" s="19">
        <v>0</v>
      </c>
      <c r="F34" s="20">
        <v>596.3</v>
      </c>
      <c r="G34" s="22">
        <v>0</v>
      </c>
      <c r="H34" s="22">
        <v>192</v>
      </c>
      <c r="I34" s="23">
        <v>626.35</v>
      </c>
      <c r="J34" s="20">
        <v>219</v>
      </c>
      <c r="K34" s="19">
        <v>219</v>
      </c>
      <c r="L34" s="27">
        <v>114.87</v>
      </c>
      <c r="M34" s="22">
        <v>243</v>
      </c>
      <c r="N34" s="23">
        <v>243</v>
      </c>
      <c r="O34" s="25">
        <v>243</v>
      </c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1:34" ht="15" customHeight="1">
      <c r="A35" s="26"/>
      <c r="B35" s="18" t="s">
        <v>52</v>
      </c>
      <c r="C35" s="19">
        <v>0</v>
      </c>
      <c r="D35" s="19">
        <v>0</v>
      </c>
      <c r="E35" s="19">
        <v>0</v>
      </c>
      <c r="F35" s="20">
        <f>1841.97+3350.49</f>
        <v>5192.46</v>
      </c>
      <c r="G35" s="22">
        <v>0</v>
      </c>
      <c r="H35" s="22">
        <v>181.5</v>
      </c>
      <c r="I35" s="23">
        <f>4195.23+4376.13+9844.4+50+1753.69+660.26</f>
        <v>20879.71</v>
      </c>
      <c r="J35" s="20">
        <f>100+1100</f>
        <v>1200</v>
      </c>
      <c r="K35" s="19">
        <f>100+1100</f>
        <v>1200</v>
      </c>
      <c r="L35" s="27">
        <f>922.08+2221.53</f>
        <v>3143.61</v>
      </c>
      <c r="M35" s="22">
        <v>5520</v>
      </c>
      <c r="N35" s="23">
        <f>95+1200</f>
        <v>1295</v>
      </c>
      <c r="O35" s="25">
        <f>7100+1100+100+50+15</f>
        <v>8365</v>
      </c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1:34" ht="15" customHeight="1">
      <c r="A36" s="26"/>
      <c r="B36" s="14" t="s">
        <v>130</v>
      </c>
      <c r="C36" s="19"/>
      <c r="D36" s="19"/>
      <c r="E36" s="19"/>
      <c r="F36" s="20"/>
      <c r="G36" s="22"/>
      <c r="H36" s="22"/>
      <c r="I36" s="23"/>
      <c r="J36" s="20"/>
      <c r="K36" s="19"/>
      <c r="L36" s="27"/>
      <c r="M36" s="22"/>
      <c r="N36" s="23"/>
      <c r="O36" s="25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1:34" ht="15" customHeight="1">
      <c r="A37" s="26"/>
      <c r="B37" s="18" t="s">
        <v>53</v>
      </c>
      <c r="C37" s="19"/>
      <c r="D37" s="19"/>
      <c r="E37" s="19"/>
      <c r="F37" s="20">
        <v>2872.35</v>
      </c>
      <c r="G37" s="21">
        <v>0</v>
      </c>
      <c r="H37" s="22">
        <v>2850</v>
      </c>
      <c r="I37" s="23">
        <v>0</v>
      </c>
      <c r="J37" s="20">
        <v>2829</v>
      </c>
      <c r="K37" s="19">
        <v>2829</v>
      </c>
      <c r="L37" s="27">
        <v>1610.04</v>
      </c>
      <c r="M37" s="22">
        <v>2866</v>
      </c>
      <c r="N37" s="23">
        <v>2866</v>
      </c>
      <c r="O37" s="25">
        <v>2000</v>
      </c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 ht="15" customHeight="1">
      <c r="A38" s="26"/>
      <c r="B38" s="18" t="s">
        <v>54</v>
      </c>
      <c r="C38" s="19">
        <v>0</v>
      </c>
      <c r="D38" s="19">
        <v>0</v>
      </c>
      <c r="E38" s="19">
        <v>0</v>
      </c>
      <c r="F38" s="20">
        <v>0</v>
      </c>
      <c r="G38" s="39">
        <v>0</v>
      </c>
      <c r="H38" s="22">
        <v>8075</v>
      </c>
      <c r="I38" s="23">
        <v>0</v>
      </c>
      <c r="J38" s="20">
        <f>100+200+1000+1000+100+5325</f>
        <v>7725</v>
      </c>
      <c r="K38" s="19">
        <f>100+200+1000+1000+100+5325</f>
        <v>7725</v>
      </c>
      <c r="L38" s="27">
        <f>109.69+426.53+735.72</f>
        <v>1271.94</v>
      </c>
      <c r="M38" s="22">
        <v>3325</v>
      </c>
      <c r="N38" s="23">
        <f>100+1500+25+6390+800</f>
        <v>8815</v>
      </c>
      <c r="O38" s="25">
        <f>1596+870+4000+580+80+150+85+100</f>
        <v>7461</v>
      </c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 ht="15" customHeight="1">
      <c r="A39" s="26"/>
      <c r="B39" s="14" t="s">
        <v>55</v>
      </c>
      <c r="C39" s="19">
        <v>0</v>
      </c>
      <c r="D39" s="19">
        <v>0</v>
      </c>
      <c r="E39" s="19">
        <v>0</v>
      </c>
      <c r="F39" s="20">
        <v>0</v>
      </c>
      <c r="G39" s="39">
        <v>0</v>
      </c>
      <c r="H39" s="22">
        <v>0</v>
      </c>
      <c r="I39" s="23">
        <v>0</v>
      </c>
      <c r="J39" s="20"/>
      <c r="K39" s="19"/>
      <c r="L39" s="27"/>
      <c r="M39" s="22">
        <v>0</v>
      </c>
      <c r="N39" s="23">
        <v>0</v>
      </c>
      <c r="O39" s="25">
        <v>0</v>
      </c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1:34" ht="15" customHeight="1">
      <c r="A40" s="26"/>
      <c r="B40" s="14" t="s">
        <v>131</v>
      </c>
      <c r="C40" s="19"/>
      <c r="D40" s="19"/>
      <c r="E40" s="19"/>
      <c r="F40" s="20"/>
      <c r="G40" s="39"/>
      <c r="H40" s="22"/>
      <c r="I40" s="23"/>
      <c r="J40" s="20"/>
      <c r="K40" s="19"/>
      <c r="L40" s="27"/>
      <c r="M40" s="22"/>
      <c r="N40" s="23"/>
      <c r="O40" s="25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1:34" ht="15" customHeight="1">
      <c r="A41" s="26"/>
      <c r="B41" s="18" t="s">
        <v>56</v>
      </c>
      <c r="C41" s="19">
        <v>42052</v>
      </c>
      <c r="D41" s="19">
        <v>0</v>
      </c>
      <c r="E41" s="19">
        <v>0</v>
      </c>
      <c r="F41" s="20">
        <v>760.14</v>
      </c>
      <c r="G41" s="39">
        <v>1500</v>
      </c>
      <c r="H41" s="22">
        <v>819.61</v>
      </c>
      <c r="I41" s="23">
        <v>0</v>
      </c>
      <c r="J41" s="20">
        <v>550</v>
      </c>
      <c r="K41" s="19">
        <v>550</v>
      </c>
      <c r="L41" s="27">
        <v>88.61</v>
      </c>
      <c r="M41" s="22">
        <v>1000</v>
      </c>
      <c r="N41" s="23">
        <v>1000</v>
      </c>
      <c r="O41" s="25">
        <f>1000+3000</f>
        <v>4000</v>
      </c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1:34" ht="15" customHeight="1">
      <c r="A42" s="26"/>
      <c r="B42" s="18" t="s">
        <v>57</v>
      </c>
      <c r="D42" s="19">
        <v>8958</v>
      </c>
      <c r="E42" s="19">
        <v>8958</v>
      </c>
      <c r="F42" s="20">
        <v>0</v>
      </c>
      <c r="G42" s="39">
        <v>7057</v>
      </c>
      <c r="H42" s="22">
        <v>0</v>
      </c>
      <c r="I42" s="23">
        <v>0</v>
      </c>
      <c r="J42" s="20">
        <v>200</v>
      </c>
      <c r="K42" s="19">
        <v>200</v>
      </c>
      <c r="L42" s="40"/>
      <c r="M42" s="22">
        <v>0</v>
      </c>
      <c r="N42" s="23">
        <v>0</v>
      </c>
      <c r="O42" s="41">
        <v>50</v>
      </c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35" customFormat="1" ht="15" customHeight="1">
      <c r="A43" s="26"/>
      <c r="B43" s="28" t="s">
        <v>58</v>
      </c>
      <c r="C43" s="29">
        <f>SUM(C29:C42)</f>
        <v>42052</v>
      </c>
      <c r="D43" s="29">
        <f>SUM(D29:D42)</f>
        <v>8958</v>
      </c>
      <c r="E43" s="29">
        <f>SUM(E29:E42)</f>
        <v>8958</v>
      </c>
      <c r="F43" s="30">
        <f>SUM(F29:F42)</f>
        <v>12017.039999999999</v>
      </c>
      <c r="G43" s="42">
        <f>SUM(G28:G42)</f>
        <v>10051</v>
      </c>
      <c r="H43" s="42">
        <f aca="true" t="shared" si="1" ref="H43:O43">SUM(H29:H42)</f>
        <v>13320.52</v>
      </c>
      <c r="I43" s="43">
        <f t="shared" si="1"/>
        <v>25005.87</v>
      </c>
      <c r="J43" s="30">
        <f t="shared" si="1"/>
        <v>14118</v>
      </c>
      <c r="K43" s="29">
        <f t="shared" si="1"/>
        <v>14118</v>
      </c>
      <c r="L43" s="32">
        <f t="shared" si="1"/>
        <v>6977.61</v>
      </c>
      <c r="M43" s="31">
        <f t="shared" si="1"/>
        <v>14953</v>
      </c>
      <c r="N43" s="32">
        <f t="shared" si="1"/>
        <v>16218</v>
      </c>
      <c r="O43" s="33">
        <f t="shared" si="1"/>
        <v>24118</v>
      </c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ht="15" customHeight="1">
      <c r="A44" s="26"/>
      <c r="B44" s="18"/>
      <c r="C44" s="19"/>
      <c r="D44" s="19"/>
      <c r="E44" s="19"/>
      <c r="F44" s="36"/>
      <c r="G44" s="22"/>
      <c r="H44" s="22"/>
      <c r="I44" s="23"/>
      <c r="J44" s="20"/>
      <c r="K44" s="37"/>
      <c r="L44" s="38"/>
      <c r="M44" s="22"/>
      <c r="N44" s="23"/>
      <c r="O44" s="25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1:34" ht="15" customHeight="1">
      <c r="A45" s="26" t="s">
        <v>59</v>
      </c>
      <c r="B45" s="14" t="s">
        <v>132</v>
      </c>
      <c r="C45" s="29">
        <v>388</v>
      </c>
      <c r="D45" s="29">
        <v>416</v>
      </c>
      <c r="E45" s="29">
        <v>416</v>
      </c>
      <c r="F45" s="30">
        <v>242.45</v>
      </c>
      <c r="G45" s="31">
        <f>416+78</f>
        <v>494</v>
      </c>
      <c r="H45" s="31">
        <f>416+78</f>
        <v>494</v>
      </c>
      <c r="I45" s="32">
        <v>27.26</v>
      </c>
      <c r="J45" s="30">
        <v>416</v>
      </c>
      <c r="K45" s="29">
        <v>416</v>
      </c>
      <c r="L45" s="38">
        <v>66.93</v>
      </c>
      <c r="M45" s="31">
        <v>457</v>
      </c>
      <c r="N45" s="32">
        <v>955</v>
      </c>
      <c r="O45" s="33">
        <v>1000</v>
      </c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1:34" ht="15" customHeight="1">
      <c r="A46" s="44"/>
      <c r="B46" s="18"/>
      <c r="C46" s="19"/>
      <c r="D46" s="19"/>
      <c r="E46" s="19"/>
      <c r="F46" s="20"/>
      <c r="G46" s="22"/>
      <c r="H46" s="22"/>
      <c r="I46" s="23"/>
      <c r="J46" s="20"/>
      <c r="K46" s="19"/>
      <c r="L46" s="27"/>
      <c r="M46" s="22"/>
      <c r="N46" s="23"/>
      <c r="O46" s="25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1:34" ht="15" customHeight="1">
      <c r="A47" s="26" t="s">
        <v>60</v>
      </c>
      <c r="B47" s="14" t="s">
        <v>133</v>
      </c>
      <c r="C47" s="19"/>
      <c r="D47" s="19"/>
      <c r="E47" s="19"/>
      <c r="F47" s="20"/>
      <c r="G47" s="22"/>
      <c r="H47" s="22"/>
      <c r="I47" s="23"/>
      <c r="J47" s="20"/>
      <c r="K47" s="19"/>
      <c r="L47" s="27"/>
      <c r="M47" s="22"/>
      <c r="N47" s="23"/>
      <c r="O47" s="25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1:34" ht="15" customHeight="1">
      <c r="A48" s="26"/>
      <c r="B48" s="18" t="s">
        <v>61</v>
      </c>
      <c r="C48" s="19">
        <v>10328</v>
      </c>
      <c r="D48" s="19">
        <v>3176</v>
      </c>
      <c r="E48" s="19">
        <v>3176</v>
      </c>
      <c r="F48" s="20">
        <v>2662.92</v>
      </c>
      <c r="G48" s="39">
        <v>3900</v>
      </c>
      <c r="H48" s="22">
        <v>3900</v>
      </c>
      <c r="I48" s="23">
        <v>3572.94</v>
      </c>
      <c r="J48" s="20">
        <v>2686</v>
      </c>
      <c r="K48" s="19">
        <v>2686</v>
      </c>
      <c r="L48" s="27">
        <v>6673.64</v>
      </c>
      <c r="M48" s="22">
        <v>2665</v>
      </c>
      <c r="N48" s="23">
        <v>2665</v>
      </c>
      <c r="O48" s="25">
        <v>8091</v>
      </c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1:34" ht="15" customHeight="1">
      <c r="A49" s="26"/>
      <c r="B49" s="18" t="s">
        <v>62</v>
      </c>
      <c r="C49" s="19">
        <v>5986</v>
      </c>
      <c r="D49" s="19">
        <v>4135</v>
      </c>
      <c r="E49" s="19">
        <v>4135</v>
      </c>
      <c r="F49" s="20">
        <v>2641.1</v>
      </c>
      <c r="G49" s="39">
        <v>2530</v>
      </c>
      <c r="H49" s="22">
        <v>2529.55</v>
      </c>
      <c r="I49" s="23">
        <v>4800.43</v>
      </c>
      <c r="J49" s="20">
        <v>4282.94</v>
      </c>
      <c r="K49" s="19">
        <v>6732.94</v>
      </c>
      <c r="L49" s="27">
        <v>4753.17</v>
      </c>
      <c r="M49" s="22">
        <v>2901.5</v>
      </c>
      <c r="N49" s="23">
        <v>13956.5</v>
      </c>
      <c r="O49" s="25">
        <v>3720</v>
      </c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1:34" ht="15" customHeight="1">
      <c r="A50" s="26"/>
      <c r="B50" s="18" t="s">
        <v>63</v>
      </c>
      <c r="C50" s="19">
        <v>0</v>
      </c>
      <c r="D50" s="19">
        <v>0</v>
      </c>
      <c r="E50" s="19">
        <v>0</v>
      </c>
      <c r="F50" s="20">
        <v>150</v>
      </c>
      <c r="G50" s="39">
        <v>0</v>
      </c>
      <c r="H50" s="22">
        <v>0</v>
      </c>
      <c r="I50" s="23">
        <v>150</v>
      </c>
      <c r="J50" s="20">
        <v>150</v>
      </c>
      <c r="K50" s="19">
        <v>150</v>
      </c>
      <c r="L50" s="27">
        <v>132.85</v>
      </c>
      <c r="M50" s="22">
        <v>177</v>
      </c>
      <c r="N50" s="23">
        <v>177</v>
      </c>
      <c r="O50" s="25">
        <v>250</v>
      </c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1:34" ht="15" customHeight="1">
      <c r="A51" s="26"/>
      <c r="B51" s="18" t="s">
        <v>64</v>
      </c>
      <c r="C51" s="19">
        <v>1539</v>
      </c>
      <c r="D51" s="19">
        <v>370</v>
      </c>
      <c r="E51" s="19">
        <v>370</v>
      </c>
      <c r="F51" s="20">
        <v>370</v>
      </c>
      <c r="G51" s="39">
        <v>0</v>
      </c>
      <c r="H51" s="22">
        <v>0</v>
      </c>
      <c r="I51" s="23">
        <v>605</v>
      </c>
      <c r="J51" s="20">
        <v>650</v>
      </c>
      <c r="K51" s="19">
        <v>650</v>
      </c>
      <c r="L51" s="27">
        <v>765.31</v>
      </c>
      <c r="M51" s="22">
        <v>2014</v>
      </c>
      <c r="N51" s="23">
        <v>2014</v>
      </c>
      <c r="O51" s="25">
        <v>2073</v>
      </c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1:34" s="35" customFormat="1" ht="15" customHeight="1">
      <c r="A52" s="44"/>
      <c r="B52" s="28" t="s">
        <v>65</v>
      </c>
      <c r="C52" s="29">
        <f aca="true" t="shared" si="2" ref="C52:M52">SUM(C48:C51)</f>
        <v>17853</v>
      </c>
      <c r="D52" s="29">
        <f t="shared" si="2"/>
        <v>7681</v>
      </c>
      <c r="E52" s="29">
        <f t="shared" si="2"/>
        <v>7681</v>
      </c>
      <c r="F52" s="30">
        <f>SUM(F48:F51)</f>
        <v>5824.02</v>
      </c>
      <c r="G52" s="31">
        <f t="shared" si="2"/>
        <v>6430</v>
      </c>
      <c r="H52" s="31">
        <f t="shared" si="2"/>
        <v>6429.55</v>
      </c>
      <c r="I52" s="32">
        <f>SUM(I48:I51)</f>
        <v>9128.37</v>
      </c>
      <c r="J52" s="30">
        <f t="shared" si="2"/>
        <v>7768.94</v>
      </c>
      <c r="K52" s="29">
        <f t="shared" si="2"/>
        <v>10218.939999999999</v>
      </c>
      <c r="L52" s="38">
        <f>SUM(L48:L51)</f>
        <v>12324.970000000001</v>
      </c>
      <c r="M52" s="31">
        <f t="shared" si="2"/>
        <v>7757.5</v>
      </c>
      <c r="N52" s="32">
        <f>SUM(N48:N51)</f>
        <v>18812.5</v>
      </c>
      <c r="O52" s="33">
        <f>SUM(O48:O51)</f>
        <v>14134</v>
      </c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</row>
    <row r="53" spans="1:34" ht="15" customHeight="1">
      <c r="A53" s="26"/>
      <c r="B53" s="18"/>
      <c r="C53" s="19"/>
      <c r="D53" s="19"/>
      <c r="E53" s="19"/>
      <c r="F53" s="36"/>
      <c r="G53" s="22"/>
      <c r="H53" s="22"/>
      <c r="I53" s="23"/>
      <c r="J53" s="20"/>
      <c r="K53" s="45"/>
      <c r="L53" s="27"/>
      <c r="M53" s="22"/>
      <c r="N53" s="23"/>
      <c r="O53" s="25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1:34" ht="15" customHeight="1">
      <c r="A54" s="26" t="s">
        <v>66</v>
      </c>
      <c r="B54" s="14" t="s">
        <v>134</v>
      </c>
      <c r="C54" s="19"/>
      <c r="D54" s="19"/>
      <c r="E54" s="19"/>
      <c r="F54" s="20"/>
      <c r="G54" s="22"/>
      <c r="H54" s="22"/>
      <c r="I54" s="23"/>
      <c r="J54" s="20"/>
      <c r="K54" s="19"/>
      <c r="L54" s="27"/>
      <c r="M54" s="22"/>
      <c r="N54" s="23"/>
      <c r="O54" s="25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1:34" ht="15" customHeight="1">
      <c r="A55" s="26"/>
      <c r="B55" s="18" t="s">
        <v>67</v>
      </c>
      <c r="C55" s="19">
        <v>184705</v>
      </c>
      <c r="D55" s="19">
        <v>30367</v>
      </c>
      <c r="E55" s="19">
        <v>30367</v>
      </c>
      <c r="F55" s="20">
        <v>21021.11</v>
      </c>
      <c r="G55" s="39">
        <v>31067</v>
      </c>
      <c r="H55" s="22">
        <v>27867</v>
      </c>
      <c r="I55" s="23">
        <v>11874.24</v>
      </c>
      <c r="J55" s="20">
        <f>25304.01+80.06</f>
        <v>25384.07</v>
      </c>
      <c r="K55" s="19">
        <v>26304.01</v>
      </c>
      <c r="L55" s="27">
        <v>28537.52</v>
      </c>
      <c r="M55" s="22">
        <v>32777</v>
      </c>
      <c r="N55" s="23">
        <v>40841.04</v>
      </c>
      <c r="O55" s="25">
        <f>12705+9324+18325+3320</f>
        <v>43674</v>
      </c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1:34" ht="15" customHeight="1">
      <c r="A56" s="26"/>
      <c r="B56" s="18" t="s">
        <v>68</v>
      </c>
      <c r="C56" s="19">
        <v>9663</v>
      </c>
      <c r="D56" s="19">
        <v>1519</v>
      </c>
      <c r="E56" s="19">
        <v>1519</v>
      </c>
      <c r="F56" s="20">
        <v>1516.56</v>
      </c>
      <c r="G56" s="39">
        <v>1571</v>
      </c>
      <c r="H56" s="22">
        <v>1560.67</v>
      </c>
      <c r="I56" s="23">
        <v>1503.16</v>
      </c>
      <c r="J56" s="20">
        <v>1592.56</v>
      </c>
      <c r="K56" s="19">
        <f>1592.56+80.06</f>
        <v>1672.62</v>
      </c>
      <c r="L56" s="27">
        <v>190.73</v>
      </c>
      <c r="M56" s="22">
        <v>14730.58</v>
      </c>
      <c r="N56" s="23">
        <v>1587.54</v>
      </c>
      <c r="O56" s="25">
        <v>1279</v>
      </c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1:34" s="35" customFormat="1" ht="15" customHeight="1">
      <c r="A57" s="26"/>
      <c r="B57" s="28" t="s">
        <v>69</v>
      </c>
      <c r="C57" s="29">
        <f aca="true" t="shared" si="3" ref="C57:K57">SUM(C55:C56)</f>
        <v>194368</v>
      </c>
      <c r="D57" s="29">
        <f t="shared" si="3"/>
        <v>31886</v>
      </c>
      <c r="E57" s="29">
        <f t="shared" si="3"/>
        <v>31886</v>
      </c>
      <c r="F57" s="30">
        <f>SUM(F55:F56)</f>
        <v>22537.670000000002</v>
      </c>
      <c r="G57" s="42">
        <f t="shared" si="3"/>
        <v>32638</v>
      </c>
      <c r="H57" s="42">
        <f t="shared" si="3"/>
        <v>29427.67</v>
      </c>
      <c r="I57" s="43">
        <f>SUM(I55:I56)</f>
        <v>13377.4</v>
      </c>
      <c r="J57" s="46">
        <f t="shared" si="3"/>
        <v>26976.63</v>
      </c>
      <c r="K57" s="29">
        <f t="shared" si="3"/>
        <v>27976.629999999997</v>
      </c>
      <c r="L57" s="38">
        <f>SUM(L55:L56)</f>
        <v>28728.25</v>
      </c>
      <c r="M57" s="31">
        <f>SUM(M55:M56)</f>
        <v>47507.58</v>
      </c>
      <c r="N57" s="32">
        <f>SUM(N55:N56)</f>
        <v>42428.58</v>
      </c>
      <c r="O57" s="33">
        <f>SUM(O55:O56)</f>
        <v>44953</v>
      </c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</row>
    <row r="58" spans="1:34" ht="15" customHeight="1">
      <c r="A58" s="26"/>
      <c r="B58" s="14"/>
      <c r="C58" s="19"/>
      <c r="D58" s="19"/>
      <c r="E58" s="19"/>
      <c r="F58" s="36"/>
      <c r="G58" s="22"/>
      <c r="H58" s="22"/>
      <c r="I58" s="23"/>
      <c r="J58" s="20"/>
      <c r="K58" s="47"/>
      <c r="L58" s="48"/>
      <c r="M58" s="22"/>
      <c r="N58" s="23"/>
      <c r="O58" s="49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1:34" ht="15" customHeight="1">
      <c r="A59" s="26" t="s">
        <v>70</v>
      </c>
      <c r="B59" s="14" t="s">
        <v>135</v>
      </c>
      <c r="C59" s="19"/>
      <c r="D59" s="19"/>
      <c r="E59" s="19"/>
      <c r="F59" s="20"/>
      <c r="G59" s="22"/>
      <c r="H59" s="22"/>
      <c r="I59" s="23"/>
      <c r="J59" s="20"/>
      <c r="K59" s="19"/>
      <c r="L59" s="27"/>
      <c r="M59" s="22"/>
      <c r="N59" s="23"/>
      <c r="O59" s="25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1:34" ht="15" customHeight="1">
      <c r="A60" s="26"/>
      <c r="B60" s="18" t="s">
        <v>71</v>
      </c>
      <c r="C60" s="19">
        <v>1233</v>
      </c>
      <c r="D60" s="19">
        <v>3222</v>
      </c>
      <c r="E60" s="19">
        <v>3222</v>
      </c>
      <c r="F60" s="20">
        <v>4433.01</v>
      </c>
      <c r="G60" s="39">
        <v>3395</v>
      </c>
      <c r="H60" s="22">
        <v>3200.01</v>
      </c>
      <c r="I60" s="23">
        <v>3293.49</v>
      </c>
      <c r="J60" s="20">
        <v>9090.08</v>
      </c>
      <c r="K60" s="19">
        <v>9090.08</v>
      </c>
      <c r="L60" s="27">
        <v>9958.22</v>
      </c>
      <c r="M60" s="22">
        <v>10832.02</v>
      </c>
      <c r="N60" s="23">
        <v>10832.02</v>
      </c>
      <c r="O60" s="25">
        <v>6311</v>
      </c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1:34" ht="15" customHeight="1">
      <c r="A61" s="26"/>
      <c r="B61" s="18" t="s">
        <v>72</v>
      </c>
      <c r="C61" s="19">
        <v>6851</v>
      </c>
      <c r="D61" s="19">
        <v>1996</v>
      </c>
      <c r="E61" s="19">
        <v>1996</v>
      </c>
      <c r="F61" s="20">
        <v>2587.14</v>
      </c>
      <c r="G61" s="39">
        <v>2795</v>
      </c>
      <c r="H61" s="22">
        <v>3269</v>
      </c>
      <c r="I61" s="23">
        <v>1465.95</v>
      </c>
      <c r="J61" s="50">
        <v>5878.02</v>
      </c>
      <c r="K61" s="51">
        <v>6034.02</v>
      </c>
      <c r="L61" s="27">
        <v>52.85</v>
      </c>
      <c r="M61" s="22">
        <v>14900</v>
      </c>
      <c r="N61" s="23">
        <v>15477</v>
      </c>
      <c r="O61" s="25">
        <v>7605</v>
      </c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1:34" ht="15" customHeight="1">
      <c r="A62" s="26"/>
      <c r="B62" s="18" t="s">
        <v>73</v>
      </c>
      <c r="C62" s="19">
        <v>218</v>
      </c>
      <c r="D62" s="19">
        <v>55</v>
      </c>
      <c r="E62" s="19">
        <v>55</v>
      </c>
      <c r="F62" s="20">
        <v>53.73</v>
      </c>
      <c r="G62" s="39">
        <v>55</v>
      </c>
      <c r="H62" s="22">
        <v>55</v>
      </c>
      <c r="I62" s="23">
        <v>52.72</v>
      </c>
      <c r="J62" s="20">
        <v>50</v>
      </c>
      <c r="K62" s="19">
        <v>50</v>
      </c>
      <c r="L62" s="27">
        <v>10.9</v>
      </c>
      <c r="M62" s="22">
        <v>75</v>
      </c>
      <c r="N62" s="23">
        <v>75</v>
      </c>
      <c r="O62" s="25">
        <v>82</v>
      </c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1:34" s="35" customFormat="1" ht="15" customHeight="1">
      <c r="A63" s="26"/>
      <c r="B63" s="28" t="s">
        <v>74</v>
      </c>
      <c r="C63" s="29">
        <f aca="true" t="shared" si="4" ref="C63:M63">SUM(C60:C62)</f>
        <v>8302</v>
      </c>
      <c r="D63" s="29">
        <f t="shared" si="4"/>
        <v>5273</v>
      </c>
      <c r="E63" s="29">
        <f t="shared" si="4"/>
        <v>5273</v>
      </c>
      <c r="F63" s="30">
        <f>SUM(F60:F62)</f>
        <v>7073.879999999999</v>
      </c>
      <c r="G63" s="31">
        <f t="shared" si="4"/>
        <v>6245</v>
      </c>
      <c r="H63" s="31">
        <f t="shared" si="4"/>
        <v>6524.01</v>
      </c>
      <c r="I63" s="32">
        <f>SUM(I60:I62)</f>
        <v>4812.16</v>
      </c>
      <c r="J63" s="30">
        <f t="shared" si="4"/>
        <v>15018.1</v>
      </c>
      <c r="K63" s="29">
        <f t="shared" si="4"/>
        <v>15174.1</v>
      </c>
      <c r="L63" s="38">
        <f>SUM(L60:L62)</f>
        <v>10021.97</v>
      </c>
      <c r="M63" s="31">
        <f t="shared" si="4"/>
        <v>25807.02</v>
      </c>
      <c r="N63" s="32">
        <f>SUM(N60:N62)</f>
        <v>26384.02</v>
      </c>
      <c r="O63" s="33">
        <f>SUM(O60:O62)</f>
        <v>13998</v>
      </c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</row>
    <row r="64" spans="1:34" ht="15" customHeight="1">
      <c r="A64" s="26"/>
      <c r="B64" s="14"/>
      <c r="C64" s="19"/>
      <c r="D64" s="19"/>
      <c r="E64" s="19"/>
      <c r="F64" s="36"/>
      <c r="G64" s="22"/>
      <c r="H64" s="22"/>
      <c r="I64" s="23"/>
      <c r="J64" s="20"/>
      <c r="K64" s="37"/>
      <c r="L64" s="27"/>
      <c r="M64" s="22"/>
      <c r="N64" s="23"/>
      <c r="O64" s="25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1:34" ht="15" customHeight="1">
      <c r="A65" s="26" t="s">
        <v>75</v>
      </c>
      <c r="B65" s="14" t="s">
        <v>136</v>
      </c>
      <c r="C65" s="19"/>
      <c r="D65" s="19"/>
      <c r="E65" s="19"/>
      <c r="F65" s="20"/>
      <c r="G65" s="22"/>
      <c r="H65" s="22"/>
      <c r="I65" s="23"/>
      <c r="J65" s="20"/>
      <c r="K65" s="19"/>
      <c r="L65" s="27"/>
      <c r="M65" s="22"/>
      <c r="N65" s="23"/>
      <c r="O65" s="25"/>
      <c r="P65" s="2"/>
      <c r="Q65" s="2"/>
      <c r="R65" s="2" t="s">
        <v>76</v>
      </c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1:34" ht="15" customHeight="1">
      <c r="A66" s="26"/>
      <c r="B66" s="18" t="s">
        <v>77</v>
      </c>
      <c r="C66" s="19">
        <v>0</v>
      </c>
      <c r="D66" s="19">
        <v>0</v>
      </c>
      <c r="E66" s="19">
        <v>0</v>
      </c>
      <c r="F66" s="20">
        <v>0</v>
      </c>
      <c r="G66" s="22">
        <v>0</v>
      </c>
      <c r="H66" s="22">
        <v>0</v>
      </c>
      <c r="I66" s="23">
        <v>0</v>
      </c>
      <c r="J66" s="20"/>
      <c r="K66" s="19"/>
      <c r="L66" s="27"/>
      <c r="M66" s="22">
        <v>0</v>
      </c>
      <c r="N66" s="23">
        <v>0</v>
      </c>
      <c r="O66" s="25">
        <v>0</v>
      </c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1:34" ht="15" customHeight="1">
      <c r="A67" s="26"/>
      <c r="B67" s="18" t="s">
        <v>78</v>
      </c>
      <c r="C67" s="19">
        <v>1518</v>
      </c>
      <c r="D67" s="19">
        <v>400</v>
      </c>
      <c r="E67" s="19">
        <v>400</v>
      </c>
      <c r="F67" s="20">
        <v>1077.23</v>
      </c>
      <c r="G67" s="39">
        <v>1500</v>
      </c>
      <c r="H67" s="22">
        <v>1500</v>
      </c>
      <c r="I67" s="23">
        <v>2083.36</v>
      </c>
      <c r="J67" s="20">
        <v>1634</v>
      </c>
      <c r="K67" s="19">
        <v>1634</v>
      </c>
      <c r="L67" s="27">
        <v>1467.6</v>
      </c>
      <c r="M67" s="22">
        <v>1201</v>
      </c>
      <c r="N67" s="23">
        <v>1201</v>
      </c>
      <c r="O67" s="25">
        <v>3400</v>
      </c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1:34" ht="15" customHeight="1">
      <c r="A68" s="26"/>
      <c r="B68" s="18" t="s">
        <v>79</v>
      </c>
      <c r="C68" s="19">
        <v>106600</v>
      </c>
      <c r="D68" s="19">
        <v>16660</v>
      </c>
      <c r="E68" s="19">
        <v>16660</v>
      </c>
      <c r="F68" s="20">
        <v>22557.85</v>
      </c>
      <c r="G68" s="39">
        <v>14589</v>
      </c>
      <c r="H68" s="22">
        <v>15970</v>
      </c>
      <c r="I68" s="23">
        <v>19208.6</v>
      </c>
      <c r="J68" s="20">
        <v>18463</v>
      </c>
      <c r="K68" s="19">
        <v>18463</v>
      </c>
      <c r="L68" s="27">
        <v>32646.77</v>
      </c>
      <c r="M68" s="22">
        <v>38084</v>
      </c>
      <c r="N68" s="23">
        <v>38084</v>
      </c>
      <c r="O68" s="25">
        <v>51975</v>
      </c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1:34" ht="15" customHeight="1">
      <c r="A69" s="26"/>
      <c r="B69" s="18" t="s">
        <v>80</v>
      </c>
      <c r="C69" s="19">
        <v>0</v>
      </c>
      <c r="D69" s="19">
        <v>0</v>
      </c>
      <c r="E69" s="19">
        <v>0</v>
      </c>
      <c r="F69" s="20">
        <v>0</v>
      </c>
      <c r="G69" s="39">
        <v>0</v>
      </c>
      <c r="H69" s="22">
        <v>0</v>
      </c>
      <c r="I69" s="23">
        <v>0</v>
      </c>
      <c r="J69" s="20"/>
      <c r="K69" s="19"/>
      <c r="L69" s="48"/>
      <c r="M69" s="22">
        <v>0</v>
      </c>
      <c r="N69" s="23">
        <v>0</v>
      </c>
      <c r="O69" s="25">
        <v>0</v>
      </c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1:34" ht="15" customHeight="1">
      <c r="A70" s="26"/>
      <c r="B70" s="18" t="s">
        <v>81</v>
      </c>
      <c r="C70" s="19">
        <v>0</v>
      </c>
      <c r="D70" s="19">
        <v>0</v>
      </c>
      <c r="E70" s="19">
        <v>0</v>
      </c>
      <c r="F70" s="20">
        <v>0</v>
      </c>
      <c r="G70" s="39">
        <v>0</v>
      </c>
      <c r="H70" s="22">
        <v>0</v>
      </c>
      <c r="I70" s="23">
        <v>0</v>
      </c>
      <c r="J70" s="20"/>
      <c r="K70" s="19"/>
      <c r="L70" s="27"/>
      <c r="M70" s="22">
        <v>0</v>
      </c>
      <c r="N70" s="23">
        <v>0</v>
      </c>
      <c r="O70" s="25">
        <v>0</v>
      </c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1:34" ht="15" customHeight="1">
      <c r="A71" s="26"/>
      <c r="B71" s="18" t="s">
        <v>82</v>
      </c>
      <c r="C71" s="19">
        <v>788</v>
      </c>
      <c r="D71" s="19">
        <v>200</v>
      </c>
      <c r="E71" s="19">
        <v>200</v>
      </c>
      <c r="F71" s="20">
        <v>0</v>
      </c>
      <c r="G71" s="39">
        <v>327</v>
      </c>
      <c r="H71" s="22">
        <v>327</v>
      </c>
      <c r="I71" s="23">
        <v>300</v>
      </c>
      <c r="J71" s="20">
        <v>1000</v>
      </c>
      <c r="K71" s="19">
        <v>1000</v>
      </c>
      <c r="L71" s="27">
        <v>1925</v>
      </c>
      <c r="M71" s="22">
        <v>681</v>
      </c>
      <c r="N71" s="23">
        <v>681</v>
      </c>
      <c r="O71" s="25">
        <v>1655</v>
      </c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1:34" s="35" customFormat="1" ht="15" customHeight="1">
      <c r="A72" s="26"/>
      <c r="B72" s="28" t="s">
        <v>83</v>
      </c>
      <c r="C72" s="29">
        <f aca="true" t="shared" si="5" ref="C72:M72">SUM(C66:C71)</f>
        <v>108906</v>
      </c>
      <c r="D72" s="29">
        <f t="shared" si="5"/>
        <v>17260</v>
      </c>
      <c r="E72" s="29">
        <f t="shared" si="5"/>
        <v>17260</v>
      </c>
      <c r="F72" s="30">
        <f>SUM(F66:F71)</f>
        <v>23635.079999999998</v>
      </c>
      <c r="G72" s="31">
        <f t="shared" si="5"/>
        <v>16416</v>
      </c>
      <c r="H72" s="31">
        <f t="shared" si="5"/>
        <v>17797</v>
      </c>
      <c r="I72" s="32">
        <f>SUM(I66:I71)</f>
        <v>21591.96</v>
      </c>
      <c r="J72" s="30">
        <f t="shared" si="5"/>
        <v>21097</v>
      </c>
      <c r="K72" s="29">
        <f t="shared" si="5"/>
        <v>21097</v>
      </c>
      <c r="L72" s="38">
        <f>SUM(L67:L71)</f>
        <v>36039.37</v>
      </c>
      <c r="M72" s="31">
        <f t="shared" si="5"/>
        <v>39966</v>
      </c>
      <c r="N72" s="32">
        <f>SUM(N66:N71)</f>
        <v>39966</v>
      </c>
      <c r="O72" s="33">
        <f>SUM(O66:O71)</f>
        <v>57030</v>
      </c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1:34" ht="15" customHeight="1">
      <c r="A73" s="26"/>
      <c r="B73" s="14"/>
      <c r="C73" s="29"/>
      <c r="D73" s="29"/>
      <c r="E73" s="29"/>
      <c r="F73" s="30"/>
      <c r="G73" s="31"/>
      <c r="H73" s="31"/>
      <c r="I73" s="32"/>
      <c r="J73" s="30"/>
      <c r="K73" s="52"/>
      <c r="L73" s="38"/>
      <c r="M73" s="31"/>
      <c r="N73" s="32"/>
      <c r="O73" s="33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1:34" ht="15" customHeight="1">
      <c r="A74" s="26" t="s">
        <v>84</v>
      </c>
      <c r="B74" s="14" t="s">
        <v>137</v>
      </c>
      <c r="C74" s="29">
        <v>0</v>
      </c>
      <c r="D74" s="29">
        <v>0</v>
      </c>
      <c r="E74" s="29">
        <v>0</v>
      </c>
      <c r="F74" s="30">
        <v>0</v>
      </c>
      <c r="G74" s="29">
        <v>0</v>
      </c>
      <c r="H74" s="29">
        <v>0</v>
      </c>
      <c r="I74" s="30">
        <v>0</v>
      </c>
      <c r="J74" s="29">
        <v>0</v>
      </c>
      <c r="K74" s="29">
        <v>0</v>
      </c>
      <c r="L74" s="38">
        <v>0</v>
      </c>
      <c r="M74" s="29">
        <v>0</v>
      </c>
      <c r="N74" s="30">
        <v>0</v>
      </c>
      <c r="O74" s="33">
        <v>0</v>
      </c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1:34" ht="15" customHeight="1">
      <c r="A75" s="26"/>
      <c r="B75" s="14"/>
      <c r="C75" s="19"/>
      <c r="D75" s="19"/>
      <c r="E75" s="19"/>
      <c r="F75" s="36"/>
      <c r="G75" s="22"/>
      <c r="H75" s="22"/>
      <c r="I75" s="23"/>
      <c r="J75" s="20"/>
      <c r="K75" s="19"/>
      <c r="L75" s="27"/>
      <c r="M75" s="22"/>
      <c r="N75" s="23"/>
      <c r="O75" s="25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1:34" ht="15" customHeight="1">
      <c r="A76" s="53" t="s">
        <v>85</v>
      </c>
      <c r="B76" s="14" t="s">
        <v>138</v>
      </c>
      <c r="C76" s="19"/>
      <c r="D76" s="19"/>
      <c r="E76" s="19"/>
      <c r="F76" s="20"/>
      <c r="G76" s="22"/>
      <c r="H76" s="22"/>
      <c r="I76" s="23"/>
      <c r="J76" s="20"/>
      <c r="K76" s="19"/>
      <c r="L76" s="48"/>
      <c r="M76" s="22"/>
      <c r="N76" s="23"/>
      <c r="O76" s="49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1:34" ht="15" customHeight="1">
      <c r="A77" s="26"/>
      <c r="B77" s="18" t="s">
        <v>86</v>
      </c>
      <c r="C77" s="19">
        <v>304</v>
      </c>
      <c r="D77" s="19">
        <v>361</v>
      </c>
      <c r="E77" s="19">
        <v>361</v>
      </c>
      <c r="F77" s="20">
        <v>1.45</v>
      </c>
      <c r="G77" s="39">
        <v>720</v>
      </c>
      <c r="H77" s="22">
        <v>20</v>
      </c>
      <c r="I77" s="23">
        <v>5</v>
      </c>
      <c r="J77" s="20">
        <v>20</v>
      </c>
      <c r="K77" s="19">
        <v>20</v>
      </c>
      <c r="L77" s="27">
        <v>100</v>
      </c>
      <c r="M77" s="22">
        <v>100</v>
      </c>
      <c r="N77" s="23">
        <v>100</v>
      </c>
      <c r="O77" s="25">
        <f>1435+450</f>
        <v>1885</v>
      </c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1:34" ht="15" customHeight="1">
      <c r="A78" s="26"/>
      <c r="B78" s="18" t="s">
        <v>87</v>
      </c>
      <c r="C78" s="19">
        <v>5902</v>
      </c>
      <c r="D78" s="19">
        <v>400</v>
      </c>
      <c r="E78" s="19">
        <v>400</v>
      </c>
      <c r="F78" s="20">
        <v>0</v>
      </c>
      <c r="G78" s="39">
        <v>0</v>
      </c>
      <c r="H78" s="22">
        <v>500</v>
      </c>
      <c r="I78" s="23">
        <v>0</v>
      </c>
      <c r="J78" s="20">
        <v>500</v>
      </c>
      <c r="K78" s="19">
        <v>500</v>
      </c>
      <c r="L78" s="27"/>
      <c r="M78" s="22">
        <v>500</v>
      </c>
      <c r="N78" s="23">
        <v>500</v>
      </c>
      <c r="O78" s="25">
        <v>1500</v>
      </c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1:34" s="35" customFormat="1" ht="15" customHeight="1">
      <c r="A79" s="26"/>
      <c r="B79" s="28" t="s">
        <v>88</v>
      </c>
      <c r="C79" s="29">
        <f>SUM(C77:C78)</f>
        <v>6206</v>
      </c>
      <c r="D79" s="29">
        <f>SUM(D77:D78)</f>
        <v>761</v>
      </c>
      <c r="E79" s="29">
        <f>SUM(E77:E78)</f>
        <v>761</v>
      </c>
      <c r="F79" s="30">
        <f>SUM(F77:F78)</f>
        <v>1.45</v>
      </c>
      <c r="G79" s="31">
        <v>720</v>
      </c>
      <c r="H79" s="31">
        <v>520</v>
      </c>
      <c r="I79" s="32">
        <v>5</v>
      </c>
      <c r="J79" s="46">
        <f>SUM(J77:J78)</f>
        <v>520</v>
      </c>
      <c r="K79" s="29">
        <f>SUM(K77:K78)</f>
        <v>520</v>
      </c>
      <c r="L79" s="38">
        <f>SUM(L77:L78)</f>
        <v>100</v>
      </c>
      <c r="M79" s="31">
        <v>600</v>
      </c>
      <c r="N79" s="32">
        <f>SUM(N77:N78)</f>
        <v>600</v>
      </c>
      <c r="O79" s="33">
        <f>SUM(O77:O78)</f>
        <v>3385</v>
      </c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1:34" ht="15" customHeight="1">
      <c r="A80" s="26"/>
      <c r="B80" s="14"/>
      <c r="C80" s="19"/>
      <c r="D80" s="19"/>
      <c r="E80" s="19"/>
      <c r="F80" s="36"/>
      <c r="G80" s="22"/>
      <c r="H80" s="22"/>
      <c r="I80" s="23"/>
      <c r="J80" s="20"/>
      <c r="K80" s="37"/>
      <c r="L80" s="48"/>
      <c r="M80" s="22"/>
      <c r="N80" s="23"/>
      <c r="O80" s="49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1:34" ht="15" customHeight="1">
      <c r="A81" s="26" t="s">
        <v>89</v>
      </c>
      <c r="B81" s="14" t="s">
        <v>139</v>
      </c>
      <c r="C81" s="19"/>
      <c r="D81" s="19"/>
      <c r="E81" s="19"/>
      <c r="F81" s="20"/>
      <c r="G81" s="22"/>
      <c r="H81" s="22"/>
      <c r="I81" s="23"/>
      <c r="J81" s="20"/>
      <c r="K81" s="19"/>
      <c r="L81" s="27"/>
      <c r="M81" s="22"/>
      <c r="N81" s="23"/>
      <c r="O81" s="25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1:34" ht="15" customHeight="1">
      <c r="A82" s="26"/>
      <c r="B82" s="18" t="s">
        <v>90</v>
      </c>
      <c r="C82" s="19">
        <v>843</v>
      </c>
      <c r="D82" s="19">
        <v>7350</v>
      </c>
      <c r="E82" s="19">
        <v>7350</v>
      </c>
      <c r="F82" s="20">
        <v>4594.66</v>
      </c>
      <c r="G82" s="39">
        <v>600</v>
      </c>
      <c r="H82" s="22">
        <v>200</v>
      </c>
      <c r="I82" s="23">
        <v>0</v>
      </c>
      <c r="J82" s="20">
        <v>725</v>
      </c>
      <c r="K82" s="19">
        <v>725</v>
      </c>
      <c r="L82" s="27"/>
      <c r="M82" s="22">
        <v>3955</v>
      </c>
      <c r="N82" s="23">
        <v>3996</v>
      </c>
      <c r="O82" s="25">
        <v>10255</v>
      </c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1:34" ht="15" customHeight="1">
      <c r="A83" s="26"/>
      <c r="B83" s="18" t="s">
        <v>91</v>
      </c>
      <c r="C83" s="19">
        <v>21077</v>
      </c>
      <c r="D83" s="19">
        <v>2030</v>
      </c>
      <c r="E83" s="19">
        <v>2030</v>
      </c>
      <c r="F83" s="20">
        <v>1800.52</v>
      </c>
      <c r="G83" s="39">
        <v>2500</v>
      </c>
      <c r="H83" s="22">
        <v>2500</v>
      </c>
      <c r="I83" s="23">
        <v>2625.33</v>
      </c>
      <c r="J83" s="20">
        <v>3000</v>
      </c>
      <c r="K83" s="19">
        <v>3000</v>
      </c>
      <c r="L83" s="27">
        <v>4091.03</v>
      </c>
      <c r="M83" s="22">
        <v>4000</v>
      </c>
      <c r="N83" s="23">
        <v>4000</v>
      </c>
      <c r="O83" s="25">
        <v>7660</v>
      </c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1:34" ht="15" customHeight="1">
      <c r="A84" s="26"/>
      <c r="B84" s="18" t="s">
        <v>92</v>
      </c>
      <c r="C84" s="19">
        <v>164</v>
      </c>
      <c r="D84" s="19">
        <v>66</v>
      </c>
      <c r="E84" s="19">
        <v>66</v>
      </c>
      <c r="F84" s="20">
        <v>1.09</v>
      </c>
      <c r="G84" s="39">
        <v>67</v>
      </c>
      <c r="H84" s="22">
        <v>66.94</v>
      </c>
      <c r="I84" s="23">
        <v>46.08</v>
      </c>
      <c r="J84" s="20">
        <v>79.54</v>
      </c>
      <c r="K84" s="19">
        <v>79.54</v>
      </c>
      <c r="L84" s="27">
        <v>41.31</v>
      </c>
      <c r="M84" s="22">
        <v>40.05</v>
      </c>
      <c r="N84" s="23">
        <v>63.05</v>
      </c>
      <c r="O84" s="25">
        <v>89</v>
      </c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1:34" ht="15" customHeight="1">
      <c r="A85" s="26"/>
      <c r="B85" s="18" t="s">
        <v>93</v>
      </c>
      <c r="C85" s="19">
        <v>1265</v>
      </c>
      <c r="D85" s="19">
        <v>345</v>
      </c>
      <c r="E85" s="19">
        <v>193</v>
      </c>
      <c r="F85" s="20">
        <v>73.8</v>
      </c>
      <c r="G85" s="39">
        <v>0</v>
      </c>
      <c r="H85" s="22">
        <v>0</v>
      </c>
      <c r="I85" s="23">
        <v>0</v>
      </c>
      <c r="J85" s="20">
        <v>77</v>
      </c>
      <c r="K85" s="19">
        <v>77</v>
      </c>
      <c r="L85" s="27">
        <v>58</v>
      </c>
      <c r="M85" s="22">
        <v>70</v>
      </c>
      <c r="N85" s="23">
        <v>70</v>
      </c>
      <c r="O85" s="25">
        <v>650</v>
      </c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1:34" ht="15" customHeight="1">
      <c r="A86" s="26"/>
      <c r="B86" s="18" t="s">
        <v>140</v>
      </c>
      <c r="C86" s="19"/>
      <c r="D86" s="19"/>
      <c r="E86" s="19"/>
      <c r="F86" s="20"/>
      <c r="G86" s="39"/>
      <c r="H86" s="22"/>
      <c r="I86" s="23"/>
      <c r="J86" s="20"/>
      <c r="K86" s="19"/>
      <c r="L86" s="27"/>
      <c r="M86" s="22"/>
      <c r="N86" s="23"/>
      <c r="O86" s="25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1:34" ht="15" customHeight="1">
      <c r="A87" s="26"/>
      <c r="B87" s="18" t="s">
        <v>94</v>
      </c>
      <c r="C87" s="19">
        <v>0</v>
      </c>
      <c r="D87" s="19">
        <v>0</v>
      </c>
      <c r="E87" s="19">
        <v>0</v>
      </c>
      <c r="F87" s="20">
        <v>0</v>
      </c>
      <c r="G87" s="39">
        <v>0</v>
      </c>
      <c r="H87" s="22">
        <v>0</v>
      </c>
      <c r="I87" s="23">
        <v>0</v>
      </c>
      <c r="J87" s="20"/>
      <c r="K87" s="19"/>
      <c r="L87" s="27"/>
      <c r="M87" s="22">
        <v>0</v>
      </c>
      <c r="N87" s="23">
        <v>0</v>
      </c>
      <c r="O87" s="25">
        <v>0</v>
      </c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1:34" ht="15" customHeight="1">
      <c r="A88" s="26"/>
      <c r="B88" s="54" t="s">
        <v>95</v>
      </c>
      <c r="C88" s="19">
        <v>186</v>
      </c>
      <c r="D88" s="19">
        <v>45</v>
      </c>
      <c r="E88" s="19">
        <v>45</v>
      </c>
      <c r="F88" s="20">
        <v>0</v>
      </c>
      <c r="G88" s="39">
        <v>0</v>
      </c>
      <c r="H88" s="22">
        <v>0</v>
      </c>
      <c r="I88" s="23">
        <v>0</v>
      </c>
      <c r="J88" s="20"/>
      <c r="K88" s="19"/>
      <c r="L88" s="27"/>
      <c r="M88" s="22">
        <v>0</v>
      </c>
      <c r="N88" s="23">
        <v>0</v>
      </c>
      <c r="O88" s="25">
        <v>0</v>
      </c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1:34" ht="15" customHeight="1">
      <c r="A89" s="26"/>
      <c r="B89" s="18" t="s">
        <v>96</v>
      </c>
      <c r="C89" s="19">
        <v>0</v>
      </c>
      <c r="D89" s="19">
        <v>0</v>
      </c>
      <c r="E89" s="19">
        <v>0</v>
      </c>
      <c r="F89" s="20">
        <v>0</v>
      </c>
      <c r="G89" s="39">
        <v>0</v>
      </c>
      <c r="H89" s="22">
        <v>0</v>
      </c>
      <c r="I89" s="23">
        <v>0</v>
      </c>
      <c r="J89" s="20"/>
      <c r="K89" s="19"/>
      <c r="L89" s="27"/>
      <c r="M89" s="22">
        <v>0</v>
      </c>
      <c r="N89" s="23">
        <v>0</v>
      </c>
      <c r="O89" s="25">
        <v>0</v>
      </c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1:34" s="35" customFormat="1" ht="15" customHeight="1">
      <c r="A90" s="26"/>
      <c r="B90" s="14" t="s">
        <v>97</v>
      </c>
      <c r="C90" s="29">
        <f aca="true" t="shared" si="6" ref="C90:K90">SUM(C82:C89)</f>
        <v>23535</v>
      </c>
      <c r="D90" s="29">
        <f t="shared" si="6"/>
        <v>9836</v>
      </c>
      <c r="E90" s="29">
        <f t="shared" si="6"/>
        <v>9684</v>
      </c>
      <c r="F90" s="30">
        <f>SUM(F82:F89)</f>
        <v>6470.070000000001</v>
      </c>
      <c r="G90" s="31">
        <f t="shared" si="6"/>
        <v>3167</v>
      </c>
      <c r="H90" s="31">
        <f t="shared" si="6"/>
        <v>2766.94</v>
      </c>
      <c r="I90" s="32">
        <f>SUM(I82:I89)</f>
        <v>2671.41</v>
      </c>
      <c r="J90" s="30">
        <f t="shared" si="6"/>
        <v>3881.54</v>
      </c>
      <c r="K90" s="29">
        <f t="shared" si="6"/>
        <v>3881.54</v>
      </c>
      <c r="L90" s="38">
        <f>SUM(L83:L89)</f>
        <v>4190.34</v>
      </c>
      <c r="M90" s="31">
        <v>8065.05</v>
      </c>
      <c r="N90" s="32">
        <f>SUM(N82:N89)</f>
        <v>8129.05</v>
      </c>
      <c r="O90" s="33">
        <f>SUM(O82:O89)</f>
        <v>18654</v>
      </c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1:34" ht="15" customHeight="1">
      <c r="A91" s="26"/>
      <c r="B91" s="28"/>
      <c r="C91" s="19"/>
      <c r="D91" s="19"/>
      <c r="E91" s="19"/>
      <c r="F91" s="36"/>
      <c r="G91" s="22"/>
      <c r="H91" s="22"/>
      <c r="I91" s="23"/>
      <c r="J91" s="20"/>
      <c r="K91" s="37"/>
      <c r="L91" s="27"/>
      <c r="M91" s="22"/>
      <c r="N91" s="23"/>
      <c r="O91" s="25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1:34" ht="15" customHeight="1">
      <c r="A92" s="26" t="s">
        <v>98</v>
      </c>
      <c r="B92" s="14" t="s">
        <v>141</v>
      </c>
      <c r="C92" s="19"/>
      <c r="D92" s="19"/>
      <c r="E92" s="19"/>
      <c r="F92" s="20"/>
      <c r="G92" s="22"/>
      <c r="H92" s="22"/>
      <c r="I92" s="23"/>
      <c r="J92" s="20"/>
      <c r="K92" s="19"/>
      <c r="L92" s="27"/>
      <c r="M92" s="22"/>
      <c r="N92" s="23"/>
      <c r="O92" s="25"/>
      <c r="P92" s="2"/>
      <c r="Q92" s="2"/>
      <c r="R92" s="2" t="s">
        <v>76</v>
      </c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1:34" ht="15" customHeight="1">
      <c r="A93" s="26"/>
      <c r="B93" s="18" t="s">
        <v>99</v>
      </c>
      <c r="C93" s="19">
        <v>85459</v>
      </c>
      <c r="D93" s="19">
        <v>12796</v>
      </c>
      <c r="E93" s="19">
        <v>12796</v>
      </c>
      <c r="F93" s="20">
        <f>10121.38+1229.21</f>
        <v>11350.59</v>
      </c>
      <c r="G93" s="39">
        <v>16794</v>
      </c>
      <c r="H93" s="22">
        <f>9571+5145.99+3099.01</f>
        <v>17816</v>
      </c>
      <c r="I93" s="23">
        <v>14458.45</v>
      </c>
      <c r="J93" s="20">
        <v>20003.46</v>
      </c>
      <c r="K93" s="19">
        <v>20094.46</v>
      </c>
      <c r="L93" s="27">
        <f>15467.05+2997.01</f>
        <v>18464.059999999998</v>
      </c>
      <c r="M93" s="22">
        <f>10970.87+9416.39+4107.59</f>
        <v>24494.850000000002</v>
      </c>
      <c r="N93" s="23">
        <f>8970.87+9416.39+4207.59</f>
        <v>22594.850000000002</v>
      </c>
      <c r="O93" s="25">
        <f>12531+21843+4500+2498+1399+2500</f>
        <v>45271</v>
      </c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1:34" ht="15" customHeight="1">
      <c r="A94" s="26"/>
      <c r="B94" s="18" t="s">
        <v>100</v>
      </c>
      <c r="C94" s="19">
        <v>14790</v>
      </c>
      <c r="D94" s="19">
        <v>1563</v>
      </c>
      <c r="E94" s="19">
        <v>1613</v>
      </c>
      <c r="F94" s="20">
        <v>961.28</v>
      </c>
      <c r="G94" s="39">
        <v>1945</v>
      </c>
      <c r="H94" s="22">
        <v>1944.63</v>
      </c>
      <c r="I94" s="23">
        <v>1366.09</v>
      </c>
      <c r="J94" s="20">
        <v>2729.37</v>
      </c>
      <c r="K94" s="19">
        <v>2729.37</v>
      </c>
      <c r="L94" s="27">
        <v>2669.96</v>
      </c>
      <c r="M94" s="22">
        <v>3680.39</v>
      </c>
      <c r="N94" s="23">
        <v>3894.83</v>
      </c>
      <c r="O94" s="25">
        <f>3780+688+901+500+1000</f>
        <v>6869</v>
      </c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1:34" ht="15" customHeight="1">
      <c r="A95" s="26"/>
      <c r="B95" s="18" t="s">
        <v>101</v>
      </c>
      <c r="C95" s="19">
        <v>1796</v>
      </c>
      <c r="D95" s="19">
        <v>378</v>
      </c>
      <c r="E95" s="19">
        <v>433</v>
      </c>
      <c r="F95" s="20">
        <v>436.28</v>
      </c>
      <c r="G95" s="39">
        <v>457</v>
      </c>
      <c r="H95" s="22">
        <v>457.29</v>
      </c>
      <c r="I95" s="23">
        <v>454.39</v>
      </c>
      <c r="J95" s="20">
        <f>352+275.04</f>
        <v>627.04</v>
      </c>
      <c r="K95" s="19">
        <f>352+275.04</f>
        <v>627.04</v>
      </c>
      <c r="L95" s="27">
        <f>237.77+407.77</f>
        <v>645.54</v>
      </c>
      <c r="M95" s="22">
        <v>844.76</v>
      </c>
      <c r="N95" s="23">
        <v>844.76</v>
      </c>
      <c r="O95" s="25">
        <f>790+1350</f>
        <v>2140</v>
      </c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1:34" ht="15" customHeight="1">
      <c r="A96" s="26"/>
      <c r="B96" s="18" t="s">
        <v>102</v>
      </c>
      <c r="C96" s="19">
        <v>1910</v>
      </c>
      <c r="D96" s="19">
        <v>311</v>
      </c>
      <c r="E96" s="19">
        <v>311</v>
      </c>
      <c r="F96" s="20">
        <v>65.5</v>
      </c>
      <c r="G96" s="39">
        <v>474</v>
      </c>
      <c r="H96" s="22">
        <v>494</v>
      </c>
      <c r="I96" s="23">
        <v>408.09</v>
      </c>
      <c r="J96" s="20">
        <v>538</v>
      </c>
      <c r="K96" s="19">
        <v>538</v>
      </c>
      <c r="L96" s="27">
        <v>295.76</v>
      </c>
      <c r="M96" s="22">
        <v>615</v>
      </c>
      <c r="N96" s="23">
        <v>615</v>
      </c>
      <c r="O96" s="25">
        <v>1668</v>
      </c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1:34" s="35" customFormat="1" ht="15" customHeight="1">
      <c r="A97" s="26"/>
      <c r="B97" s="28" t="s">
        <v>103</v>
      </c>
      <c r="C97" s="29">
        <f aca="true" t="shared" si="7" ref="C97:H97">SUM(C93:C96)</f>
        <v>103955</v>
      </c>
      <c r="D97" s="29">
        <f t="shared" si="7"/>
        <v>15048</v>
      </c>
      <c r="E97" s="29">
        <f t="shared" si="7"/>
        <v>15153</v>
      </c>
      <c r="F97" s="30">
        <f>SUM(F93+F94+F95+F96)</f>
        <v>12813.650000000001</v>
      </c>
      <c r="G97" s="31">
        <f t="shared" si="7"/>
        <v>19670</v>
      </c>
      <c r="H97" s="31">
        <f t="shared" si="7"/>
        <v>20711.920000000002</v>
      </c>
      <c r="I97" s="32">
        <f>SUM(I93:I96)</f>
        <v>16687.02</v>
      </c>
      <c r="J97" s="30">
        <f>J93+J94+J95+J96</f>
        <v>23897.87</v>
      </c>
      <c r="K97" s="29">
        <f>K93+K94+K95+K96</f>
        <v>23988.87</v>
      </c>
      <c r="L97" s="38">
        <f>SUM(L93:L96)</f>
        <v>22075.319999999996</v>
      </c>
      <c r="M97" s="31">
        <f>SUM(M93:M96)</f>
        <v>29635</v>
      </c>
      <c r="N97" s="32">
        <f>SUM(N93:N96)</f>
        <v>27949.44</v>
      </c>
      <c r="O97" s="33">
        <f>SUM(O93:O96)</f>
        <v>55948</v>
      </c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</row>
    <row r="98" spans="1:34" ht="15" customHeight="1">
      <c r="A98" s="26"/>
      <c r="B98" s="18" t="s">
        <v>104</v>
      </c>
      <c r="C98" s="19">
        <v>38767</v>
      </c>
      <c r="D98" s="19">
        <v>4286</v>
      </c>
      <c r="E98" s="19">
        <v>4336</v>
      </c>
      <c r="F98" s="20">
        <v>5710.08</v>
      </c>
      <c r="G98" s="39">
        <v>7359</v>
      </c>
      <c r="H98" s="22">
        <v>7358.71</v>
      </c>
      <c r="I98" s="23">
        <v>6315.44</v>
      </c>
      <c r="J98" s="20">
        <v>8759.31</v>
      </c>
      <c r="K98" s="19">
        <v>8759.31</v>
      </c>
      <c r="L98" s="27">
        <v>9978.76</v>
      </c>
      <c r="M98" s="22">
        <f>372.24+8418.68</f>
        <v>8790.92</v>
      </c>
      <c r="N98" s="23">
        <v>7990.92</v>
      </c>
      <c r="O98" s="25">
        <f>16772+1399+429</f>
        <v>18600</v>
      </c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1:34" ht="15" customHeight="1">
      <c r="A99" s="26"/>
      <c r="B99" s="18" t="s">
        <v>105</v>
      </c>
      <c r="C99" s="19">
        <v>106356</v>
      </c>
      <c r="D99" s="19">
        <v>9800</v>
      </c>
      <c r="E99" s="19">
        <v>9800</v>
      </c>
      <c r="F99" s="20">
        <v>10927.89</v>
      </c>
      <c r="G99" s="39">
        <v>12800</v>
      </c>
      <c r="H99" s="22">
        <v>13767</v>
      </c>
      <c r="I99" s="23">
        <v>13688.98</v>
      </c>
      <c r="J99" s="20">
        <v>13180</v>
      </c>
      <c r="K99" s="19">
        <v>13180</v>
      </c>
      <c r="L99" s="27">
        <v>13357.82</v>
      </c>
      <c r="M99" s="22">
        <v>15090</v>
      </c>
      <c r="N99" s="23">
        <v>13090</v>
      </c>
      <c r="O99" s="25">
        <v>16670</v>
      </c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1:34" ht="15" customHeight="1">
      <c r="A100" s="26"/>
      <c r="B100" s="18" t="s">
        <v>106</v>
      </c>
      <c r="C100" s="19">
        <v>6323</v>
      </c>
      <c r="D100" s="19">
        <v>200</v>
      </c>
      <c r="E100" s="19">
        <v>200</v>
      </c>
      <c r="F100" s="20">
        <v>35</v>
      </c>
      <c r="G100" s="39">
        <v>1050</v>
      </c>
      <c r="H100" s="22">
        <v>0</v>
      </c>
      <c r="I100" s="23">
        <v>0</v>
      </c>
      <c r="J100" s="20">
        <v>500</v>
      </c>
      <c r="K100" s="19">
        <v>500</v>
      </c>
      <c r="L100" s="27"/>
      <c r="M100" s="22">
        <v>500</v>
      </c>
      <c r="N100" s="23">
        <v>500</v>
      </c>
      <c r="O100" s="25">
        <v>1143</v>
      </c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1:34" ht="15" customHeight="1">
      <c r="A101" s="26"/>
      <c r="B101" s="18" t="s">
        <v>107</v>
      </c>
      <c r="C101" s="19"/>
      <c r="D101" s="19"/>
      <c r="E101" s="19"/>
      <c r="F101" s="20">
        <v>2275.27</v>
      </c>
      <c r="G101" s="22">
        <v>0</v>
      </c>
      <c r="H101" s="22">
        <v>1072</v>
      </c>
      <c r="I101" s="23">
        <v>0</v>
      </c>
      <c r="J101" s="20">
        <v>1140</v>
      </c>
      <c r="K101" s="19">
        <v>1140</v>
      </c>
      <c r="L101" s="27"/>
      <c r="M101" s="22">
        <v>1200</v>
      </c>
      <c r="N101" s="23">
        <v>0</v>
      </c>
      <c r="O101" s="25">
        <v>1200</v>
      </c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1:34" ht="15" customHeight="1">
      <c r="A102" s="26"/>
      <c r="B102" s="18" t="s">
        <v>108</v>
      </c>
      <c r="C102" s="19">
        <v>14506</v>
      </c>
      <c r="D102" s="19">
        <v>2450</v>
      </c>
      <c r="E102" s="19">
        <v>2450</v>
      </c>
      <c r="F102" s="20">
        <v>1353.98</v>
      </c>
      <c r="G102" s="39">
        <v>1605</v>
      </c>
      <c r="H102" s="22">
        <v>1604.8</v>
      </c>
      <c r="I102" s="23">
        <v>12503.58</v>
      </c>
      <c r="J102" s="20"/>
      <c r="K102" s="19"/>
      <c r="L102" s="27">
        <v>1504.49</v>
      </c>
      <c r="M102" s="22">
        <v>11098.98</v>
      </c>
      <c r="N102" s="23">
        <v>11315.98</v>
      </c>
      <c r="O102" s="25">
        <v>39310</v>
      </c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1:34" ht="15" customHeight="1">
      <c r="A103" s="26"/>
      <c r="B103" s="55" t="s">
        <v>109</v>
      </c>
      <c r="C103" s="19"/>
      <c r="D103" s="19"/>
      <c r="E103" s="19"/>
      <c r="F103" s="20"/>
      <c r="G103" s="22"/>
      <c r="H103" s="22"/>
      <c r="I103" s="23"/>
      <c r="J103" s="20">
        <v>1965.8</v>
      </c>
      <c r="K103" s="19">
        <v>2150.8</v>
      </c>
      <c r="L103" s="27"/>
      <c r="M103" s="22"/>
      <c r="N103" s="23"/>
      <c r="O103" s="25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1:34" ht="15" customHeight="1">
      <c r="A104" s="26"/>
      <c r="B104" s="18" t="s">
        <v>110</v>
      </c>
      <c r="C104" s="19">
        <v>272</v>
      </c>
      <c r="D104" s="19">
        <v>91</v>
      </c>
      <c r="E104" s="19">
        <v>91</v>
      </c>
      <c r="F104" s="20">
        <v>3.37</v>
      </c>
      <c r="G104" s="39">
        <v>81</v>
      </c>
      <c r="H104" s="22">
        <v>80.55</v>
      </c>
      <c r="I104" s="23">
        <v>62.28</v>
      </c>
      <c r="J104" s="20">
        <v>177.49</v>
      </c>
      <c r="K104" s="19">
        <v>177.49</v>
      </c>
      <c r="L104" s="27">
        <v>102.02</v>
      </c>
      <c r="M104" s="22">
        <v>220.04</v>
      </c>
      <c r="N104" s="23">
        <v>220.04</v>
      </c>
      <c r="O104" s="25">
        <v>366</v>
      </c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1:34" ht="15" customHeight="1">
      <c r="A105" s="26"/>
      <c r="B105" s="18" t="s">
        <v>111</v>
      </c>
      <c r="C105" s="19">
        <v>6524</v>
      </c>
      <c r="D105" s="19">
        <v>1596</v>
      </c>
      <c r="E105" s="19">
        <v>1596</v>
      </c>
      <c r="F105" s="20">
        <v>1834.31</v>
      </c>
      <c r="G105" s="39">
        <v>1721</v>
      </c>
      <c r="H105" s="22">
        <v>1265.13</v>
      </c>
      <c r="I105" s="23">
        <v>2568.71</v>
      </c>
      <c r="J105" s="20">
        <v>14669.39</v>
      </c>
      <c r="K105" s="19">
        <v>14669.39</v>
      </c>
      <c r="L105" s="27">
        <v>6838.29</v>
      </c>
      <c r="M105" s="22">
        <v>20120.44</v>
      </c>
      <c r="N105" s="23">
        <v>20204.44</v>
      </c>
      <c r="O105" s="25">
        <f>23035+1078+2563+954</f>
        <v>27630</v>
      </c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1:34" ht="15" customHeight="1">
      <c r="A106" s="26"/>
      <c r="B106" s="18" t="s">
        <v>112</v>
      </c>
      <c r="C106" s="19">
        <f>190+2978</f>
        <v>3168</v>
      </c>
      <c r="D106" s="19">
        <f>122+796</f>
        <v>918</v>
      </c>
      <c r="E106" s="19">
        <f>122+796</f>
        <v>918</v>
      </c>
      <c r="F106" s="20">
        <v>555.39</v>
      </c>
      <c r="G106" s="39">
        <f>200+1357</f>
        <v>1557</v>
      </c>
      <c r="H106" s="22">
        <f>189+54+1219</f>
        <v>1462</v>
      </c>
      <c r="I106" s="23">
        <v>707.55</v>
      </c>
      <c r="J106" s="20">
        <v>1862.5</v>
      </c>
      <c r="K106" s="19">
        <v>1862.5</v>
      </c>
      <c r="L106" s="27">
        <f>9+314.26+99.18</f>
        <v>422.44</v>
      </c>
      <c r="M106" s="22">
        <f>665.5+181+1050</f>
        <v>1896.5</v>
      </c>
      <c r="N106" s="23">
        <f>665.5+181+1050</f>
        <v>1896.5</v>
      </c>
      <c r="O106" s="25">
        <v>0</v>
      </c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1:34" ht="15" customHeight="1">
      <c r="A107" s="26"/>
      <c r="B107" s="18" t="s">
        <v>113</v>
      </c>
      <c r="C107" s="19">
        <v>2160</v>
      </c>
      <c r="D107" s="19">
        <f>698+116+186+45</f>
        <v>1045</v>
      </c>
      <c r="E107" s="19">
        <f>698+213+186</f>
        <v>1097</v>
      </c>
      <c r="F107" s="20">
        <v>900.85</v>
      </c>
      <c r="G107" s="39">
        <f>306+752+380</f>
        <v>1438</v>
      </c>
      <c r="H107" s="22">
        <f>256.3+751.89+328.23+62</f>
        <v>1398.42</v>
      </c>
      <c r="I107" s="23">
        <v>1693.38</v>
      </c>
      <c r="J107" s="56">
        <v>1628.15</v>
      </c>
      <c r="K107" s="19">
        <v>2243.33</v>
      </c>
      <c r="L107" s="27">
        <v>2686.41</v>
      </c>
      <c r="M107" s="22">
        <f>444.01+669+567.43+573.2</f>
        <v>2253.6400000000003</v>
      </c>
      <c r="N107" s="23">
        <f>444.01+1802.2+567.43+258</f>
        <v>3071.64</v>
      </c>
      <c r="O107" s="25">
        <f>495+3495+171+221</f>
        <v>4382</v>
      </c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1:34" ht="15" customHeight="1">
      <c r="A108" s="26"/>
      <c r="B108" s="18" t="s">
        <v>114</v>
      </c>
      <c r="C108" s="19">
        <v>1391</v>
      </c>
      <c r="D108" s="19">
        <v>779</v>
      </c>
      <c r="E108" s="19">
        <v>779</v>
      </c>
      <c r="F108" s="20">
        <v>1485.87</v>
      </c>
      <c r="G108" s="39">
        <v>2722</v>
      </c>
      <c r="H108" s="22">
        <v>1972.19</v>
      </c>
      <c r="I108" s="23">
        <v>3755.12</v>
      </c>
      <c r="J108" s="20">
        <v>2062</v>
      </c>
      <c r="K108" s="19">
        <v>2062</v>
      </c>
      <c r="L108" s="27">
        <v>4311.77</v>
      </c>
      <c r="M108" s="22">
        <v>2150.21</v>
      </c>
      <c r="N108" s="23">
        <v>1050.21</v>
      </c>
      <c r="O108" s="25">
        <v>3870</v>
      </c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1:34" ht="15" customHeight="1">
      <c r="A109" s="26"/>
      <c r="B109" s="18" t="s">
        <v>115</v>
      </c>
      <c r="C109" s="19">
        <v>663</v>
      </c>
      <c r="D109" s="19">
        <v>0</v>
      </c>
      <c r="E109" s="19">
        <v>45</v>
      </c>
      <c r="F109" s="20"/>
      <c r="G109" s="39">
        <v>62</v>
      </c>
      <c r="H109" s="22">
        <v>0</v>
      </c>
      <c r="I109" s="23">
        <v>31.21</v>
      </c>
      <c r="J109" s="20">
        <v>111.63</v>
      </c>
      <c r="K109" s="19">
        <v>111.63</v>
      </c>
      <c r="L109" s="27"/>
      <c r="M109" s="22">
        <v>258</v>
      </c>
      <c r="N109" s="23">
        <v>0</v>
      </c>
      <c r="O109" s="25">
        <v>0</v>
      </c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1:34" s="35" customFormat="1" ht="15" customHeight="1">
      <c r="A110" s="26"/>
      <c r="B110" s="28" t="s">
        <v>116</v>
      </c>
      <c r="C110" s="29">
        <f aca="true" t="shared" si="8" ref="C110:H110">SUM(C97:C109)</f>
        <v>284085</v>
      </c>
      <c r="D110" s="29">
        <f t="shared" si="8"/>
        <v>36213</v>
      </c>
      <c r="E110" s="29">
        <f t="shared" si="8"/>
        <v>36465</v>
      </c>
      <c r="F110" s="30">
        <f>SUM(F97:F109)</f>
        <v>37895.66</v>
      </c>
      <c r="G110" s="31">
        <f t="shared" si="8"/>
        <v>50065</v>
      </c>
      <c r="H110" s="31">
        <f t="shared" si="8"/>
        <v>50692.72000000001</v>
      </c>
      <c r="I110" s="32">
        <f>SUM(I97:I109)</f>
        <v>58013.270000000004</v>
      </c>
      <c r="J110" s="30">
        <f>J97+J98+J99+J100+J101+J103+J104+J105+J106+SUM(J107:J109)</f>
        <v>69954.14</v>
      </c>
      <c r="K110" s="29">
        <f>SUM(K97:K109)</f>
        <v>70845.32</v>
      </c>
      <c r="L110" s="38">
        <f>SUM(L97:L109)</f>
        <v>61277.31999999999</v>
      </c>
      <c r="M110" s="31">
        <f>SUM(M97:M109)</f>
        <v>93213.73</v>
      </c>
      <c r="N110" s="32">
        <f>SUM(N97:N109)</f>
        <v>87289.17</v>
      </c>
      <c r="O110" s="33">
        <f>SUM(O97:O109)</f>
        <v>169119</v>
      </c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</row>
    <row r="111" spans="1:34" ht="15" customHeight="1">
      <c r="A111" s="26"/>
      <c r="B111" s="14"/>
      <c r="C111" s="19"/>
      <c r="D111" s="19"/>
      <c r="E111" s="19"/>
      <c r="F111" s="36"/>
      <c r="G111" s="22"/>
      <c r="H111" s="22"/>
      <c r="I111" s="23"/>
      <c r="J111" s="20"/>
      <c r="K111" s="37"/>
      <c r="L111" s="27"/>
      <c r="M111" s="22"/>
      <c r="N111" s="23"/>
      <c r="O111" s="25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  <row r="112" spans="1:34" ht="15" customHeight="1">
      <c r="A112" s="26" t="s">
        <v>117</v>
      </c>
      <c r="B112" s="14" t="s">
        <v>142</v>
      </c>
      <c r="C112" s="19"/>
      <c r="D112" s="19"/>
      <c r="E112" s="19"/>
      <c r="F112" s="20"/>
      <c r="G112" s="22"/>
      <c r="H112" s="22"/>
      <c r="I112" s="23"/>
      <c r="J112" s="20"/>
      <c r="K112" s="19"/>
      <c r="L112" s="27"/>
      <c r="M112" s="22"/>
      <c r="N112" s="23"/>
      <c r="O112" s="25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</row>
    <row r="113" spans="1:34" ht="15" customHeight="1">
      <c r="A113" s="26"/>
      <c r="B113" s="18" t="s">
        <v>118</v>
      </c>
      <c r="C113" s="19">
        <v>0</v>
      </c>
      <c r="D113" s="19">
        <v>0</v>
      </c>
      <c r="E113" s="19">
        <v>0</v>
      </c>
      <c r="F113" s="20">
        <v>0</v>
      </c>
      <c r="G113" s="39">
        <v>190</v>
      </c>
      <c r="H113" s="22">
        <v>690</v>
      </c>
      <c r="I113" s="23">
        <v>146.98</v>
      </c>
      <c r="J113" s="20">
        <f>1000.01+400</f>
        <v>1400.01</v>
      </c>
      <c r="K113" s="19">
        <v>1000.01</v>
      </c>
      <c r="L113" s="27">
        <v>65.51</v>
      </c>
      <c r="M113" s="22">
        <v>0</v>
      </c>
      <c r="N113" s="23">
        <v>800</v>
      </c>
      <c r="O113" s="25">
        <v>0</v>
      </c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</row>
    <row r="114" spans="1:34" ht="15" customHeight="1">
      <c r="A114" s="26"/>
      <c r="B114" s="18" t="s">
        <v>119</v>
      </c>
      <c r="C114" s="19">
        <v>0</v>
      </c>
      <c r="D114" s="19">
        <v>0</v>
      </c>
      <c r="E114" s="19">
        <v>0</v>
      </c>
      <c r="F114" s="20">
        <v>0</v>
      </c>
      <c r="G114" s="39">
        <v>0</v>
      </c>
      <c r="H114" s="22">
        <v>0</v>
      </c>
      <c r="I114" s="23">
        <v>0</v>
      </c>
      <c r="J114" s="20"/>
      <c r="K114" s="19"/>
      <c r="L114" s="27"/>
      <c r="M114" s="22">
        <v>0</v>
      </c>
      <c r="N114" s="23">
        <v>0</v>
      </c>
      <c r="O114" s="25">
        <v>0</v>
      </c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</row>
    <row r="115" spans="1:34" ht="15" customHeight="1">
      <c r="A115" s="26"/>
      <c r="B115" s="18" t="s">
        <v>120</v>
      </c>
      <c r="C115" s="19">
        <v>0</v>
      </c>
      <c r="D115" s="19">
        <v>0</v>
      </c>
      <c r="E115" s="19">
        <v>0</v>
      </c>
      <c r="F115" s="20">
        <v>0</v>
      </c>
      <c r="G115" s="39">
        <v>0</v>
      </c>
      <c r="H115" s="22">
        <v>0</v>
      </c>
      <c r="I115" s="23">
        <v>0</v>
      </c>
      <c r="J115" s="20"/>
      <c r="K115" s="19"/>
      <c r="L115" s="27"/>
      <c r="M115" s="22">
        <v>0</v>
      </c>
      <c r="N115" s="23">
        <v>0</v>
      </c>
      <c r="O115" s="25">
        <v>0</v>
      </c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</row>
    <row r="116" spans="1:34" ht="15" customHeight="1">
      <c r="A116" s="26"/>
      <c r="B116" s="18" t="s">
        <v>143</v>
      </c>
      <c r="C116" s="19"/>
      <c r="D116" s="19"/>
      <c r="E116" s="19"/>
      <c r="F116" s="20"/>
      <c r="G116" s="39"/>
      <c r="H116" s="22"/>
      <c r="I116" s="23"/>
      <c r="J116" s="20"/>
      <c r="K116" s="19"/>
      <c r="L116" s="27"/>
      <c r="M116" s="22"/>
      <c r="N116" s="23"/>
      <c r="O116" s="25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</row>
    <row r="117" spans="1:34" ht="15" customHeight="1">
      <c r="A117" s="26"/>
      <c r="B117" s="18" t="s">
        <v>121</v>
      </c>
      <c r="C117" s="19">
        <v>0</v>
      </c>
      <c r="D117" s="19">
        <v>0</v>
      </c>
      <c r="E117" s="19">
        <v>0</v>
      </c>
      <c r="F117" s="20">
        <v>0</v>
      </c>
      <c r="G117" s="39">
        <v>0</v>
      </c>
      <c r="H117" s="22">
        <v>0</v>
      </c>
      <c r="I117" s="23">
        <v>0</v>
      </c>
      <c r="J117" s="20"/>
      <c r="K117" s="19"/>
      <c r="L117" s="27"/>
      <c r="M117" s="22">
        <v>0</v>
      </c>
      <c r="N117" s="23">
        <v>0</v>
      </c>
      <c r="O117" s="25">
        <v>0</v>
      </c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</row>
    <row r="118" spans="1:34" ht="15" customHeight="1">
      <c r="A118" s="26"/>
      <c r="B118" s="18" t="s">
        <v>122</v>
      </c>
      <c r="C118" s="19">
        <v>7813</v>
      </c>
      <c r="D118" s="19">
        <v>16718</v>
      </c>
      <c r="E118" s="19">
        <v>16718</v>
      </c>
      <c r="F118" s="20">
        <v>6559.75</v>
      </c>
      <c r="G118" s="39">
        <v>12200</v>
      </c>
      <c r="H118" s="22">
        <v>11858.38</v>
      </c>
      <c r="I118" s="23">
        <v>10007.95</v>
      </c>
      <c r="J118" s="20">
        <f>450+4500</f>
        <v>4950</v>
      </c>
      <c r="K118" s="19">
        <f>400+450+4500</f>
        <v>5350</v>
      </c>
      <c r="L118" s="27">
        <f>765.35+2016.92+4732.53+1449.06</f>
        <v>8963.859999999999</v>
      </c>
      <c r="M118" s="22">
        <v>7400</v>
      </c>
      <c r="N118" s="23">
        <f>1500+1100+4500</f>
        <v>7100</v>
      </c>
      <c r="O118" s="25">
        <f>1500+600+1800+1500+1000+4500</f>
        <v>10900</v>
      </c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</row>
    <row r="119" spans="1:34" s="35" customFormat="1" ht="15" customHeight="1">
      <c r="A119" s="26"/>
      <c r="B119" s="28" t="s">
        <v>123</v>
      </c>
      <c r="C119" s="29">
        <f aca="true" t="shared" si="9" ref="C119:K119">SUM(C113:C118)</f>
        <v>7813</v>
      </c>
      <c r="D119" s="29">
        <f t="shared" si="9"/>
        <v>16718</v>
      </c>
      <c r="E119" s="29">
        <f t="shared" si="9"/>
        <v>16718</v>
      </c>
      <c r="F119" s="30">
        <f>SUM(F113:F118)</f>
        <v>6559.75</v>
      </c>
      <c r="G119" s="31">
        <f t="shared" si="9"/>
        <v>12390</v>
      </c>
      <c r="H119" s="31">
        <f t="shared" si="9"/>
        <v>12548.38</v>
      </c>
      <c r="I119" s="32">
        <f>SUM(I113:I118)</f>
        <v>10154.93</v>
      </c>
      <c r="J119" s="30">
        <f t="shared" si="9"/>
        <v>6350.01</v>
      </c>
      <c r="K119" s="29">
        <f t="shared" si="9"/>
        <v>6350.01</v>
      </c>
      <c r="L119" s="38">
        <f>SUM(L113:L118)</f>
        <v>9029.369999999999</v>
      </c>
      <c r="M119" s="31">
        <v>7400</v>
      </c>
      <c r="N119" s="32">
        <f>SUM(N113:N118)</f>
        <v>7900</v>
      </c>
      <c r="O119" s="33">
        <v>10900</v>
      </c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</row>
    <row r="120" spans="1:34" ht="15" customHeight="1">
      <c r="A120" s="26"/>
      <c r="B120" s="28"/>
      <c r="C120" s="29"/>
      <c r="D120" s="29"/>
      <c r="E120" s="29"/>
      <c r="F120" s="30"/>
      <c r="G120" s="31"/>
      <c r="H120" s="31"/>
      <c r="I120" s="32"/>
      <c r="J120" s="30"/>
      <c r="K120" s="52"/>
      <c r="L120" s="38"/>
      <c r="M120" s="31"/>
      <c r="N120" s="32"/>
      <c r="O120" s="33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</row>
    <row r="121" spans="1:34" s="35" customFormat="1" ht="15" customHeight="1" thickBot="1">
      <c r="A121" s="57"/>
      <c r="B121" s="58" t="s">
        <v>124</v>
      </c>
      <c r="C121" s="59">
        <f>SUM(C25+C43+C45+C52+C57+C63+C72+C74+C79+C90+C110+C119)</f>
        <v>763000</v>
      </c>
      <c r="D121" s="59">
        <f>SUM(D25+D43+D45+D52+D57+D63+D72+D74+D79+D90+D110+D119)</f>
        <v>153313</v>
      </c>
      <c r="E121" s="59">
        <f>SUM(E25+E43+E45+E52+E57+E63+E72+E74+E79+E90+E110+E119)</f>
        <v>153413</v>
      </c>
      <c r="F121" s="60">
        <f>+F25+F43+F45+F52+F57+F63+F72+F74+F79+F90+F110+F119</f>
        <v>144944.38</v>
      </c>
      <c r="G121" s="29">
        <f aca="true" t="shared" si="10" ref="G121:N121">SUM(G25+G43+G45+G52+G57+G63+G72+G74+G79+G90+G110+G119)</f>
        <v>157501</v>
      </c>
      <c r="H121" s="29">
        <f t="shared" si="10"/>
        <v>160765</v>
      </c>
      <c r="I121" s="60">
        <f>+I25+I43+I45+I52+I57+I63+I72+I74+I79+I90+I110+I119</f>
        <v>167778.88</v>
      </c>
      <c r="J121" s="29">
        <f t="shared" si="10"/>
        <v>181040</v>
      </c>
      <c r="K121" s="29">
        <f t="shared" si="10"/>
        <v>185537.18</v>
      </c>
      <c r="L121" s="60">
        <f>SUM(L25+L43+L45+L52+L57+L63+L72+L74+L79+L90+L110+L119)</f>
        <v>191674.47999999998</v>
      </c>
      <c r="M121" s="29">
        <f t="shared" si="10"/>
        <v>270000</v>
      </c>
      <c r="N121" s="30">
        <f t="shared" si="10"/>
        <v>273210</v>
      </c>
      <c r="O121" s="61">
        <f>SUM(O25,O43,O45,O52,O57,O63,O72,O74,O79,O90,O110,O119)</f>
        <v>400000</v>
      </c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</row>
    <row r="122" spans="1:34" ht="15.75">
      <c r="A122" s="26"/>
      <c r="B122" s="62"/>
      <c r="C122" s="63"/>
      <c r="D122" s="63"/>
      <c r="E122" s="63"/>
      <c r="F122" s="64"/>
      <c r="J122" s="63"/>
      <c r="K122" s="63"/>
      <c r="L122" s="63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</row>
    <row r="123" spans="1:12" ht="15">
      <c r="A123" s="65"/>
      <c r="B123" s="66" t="s">
        <v>125</v>
      </c>
      <c r="C123" s="67"/>
      <c r="D123" s="67"/>
      <c r="E123" s="67"/>
      <c r="F123" s="67"/>
      <c r="J123" s="67"/>
      <c r="K123" s="67"/>
      <c r="L123" s="67"/>
    </row>
    <row r="124" spans="1:12" ht="15">
      <c r="A124" s="65"/>
      <c r="B124" s="68"/>
      <c r="C124" s="67"/>
      <c r="D124" s="67"/>
      <c r="E124" s="67"/>
      <c r="F124" s="67"/>
      <c r="J124" s="67"/>
      <c r="K124" s="67"/>
      <c r="L124" s="67"/>
    </row>
    <row r="125" spans="1:12" ht="15">
      <c r="A125" s="65"/>
      <c r="B125" s="68"/>
      <c r="C125" s="67"/>
      <c r="D125" s="67"/>
      <c r="E125" s="67"/>
      <c r="F125" s="67"/>
      <c r="J125" s="67"/>
      <c r="K125" s="67"/>
      <c r="L125" s="67"/>
    </row>
    <row r="126" spans="1:12" ht="15">
      <c r="A126" s="65"/>
      <c r="B126" s="68"/>
      <c r="C126" s="67"/>
      <c r="D126" s="67"/>
      <c r="E126" s="67"/>
      <c r="F126" s="67"/>
      <c r="J126" s="67"/>
      <c r="K126" s="67"/>
      <c r="L126" s="67"/>
    </row>
    <row r="127" spans="1:12" ht="15">
      <c r="A127" s="65"/>
      <c r="B127" s="68"/>
      <c r="C127" s="67"/>
      <c r="D127" s="67"/>
      <c r="E127" s="67"/>
      <c r="F127" s="67"/>
      <c r="J127" s="67"/>
      <c r="K127" s="67"/>
      <c r="L127" s="67"/>
    </row>
    <row r="128" spans="1:12" ht="15">
      <c r="A128" s="65"/>
      <c r="B128" s="68"/>
      <c r="C128" s="67"/>
      <c r="D128" s="67"/>
      <c r="E128" s="67"/>
      <c r="F128" s="67"/>
      <c r="J128" s="67"/>
      <c r="K128" s="67"/>
      <c r="L128" s="67"/>
    </row>
    <row r="129" spans="1:12" ht="15">
      <c r="A129" s="65"/>
      <c r="B129" s="68"/>
      <c r="C129" s="67"/>
      <c r="D129" s="67"/>
      <c r="E129" s="67"/>
      <c r="F129" s="67"/>
      <c r="J129" s="67"/>
      <c r="K129" s="67"/>
      <c r="L129" s="67"/>
    </row>
    <row r="130" spans="1:12" ht="15">
      <c r="A130" s="65"/>
      <c r="B130" s="68"/>
      <c r="C130" s="67"/>
      <c r="D130" s="67"/>
      <c r="E130" s="67"/>
      <c r="F130" s="67"/>
      <c r="J130" s="67"/>
      <c r="K130" s="67"/>
      <c r="L130" s="67"/>
    </row>
    <row r="131" spans="1:12" ht="15">
      <c r="A131" s="65"/>
      <c r="B131" s="68"/>
      <c r="C131" s="67"/>
      <c r="D131" s="67"/>
      <c r="E131" s="67"/>
      <c r="F131" s="67"/>
      <c r="J131" s="67"/>
      <c r="K131" s="67"/>
      <c r="L131" s="67"/>
    </row>
    <row r="132" spans="1:12" ht="15">
      <c r="A132" s="65"/>
      <c r="B132" s="68"/>
      <c r="C132" s="67"/>
      <c r="D132" s="67"/>
      <c r="E132" s="67"/>
      <c r="F132" s="67"/>
      <c r="J132" s="67"/>
      <c r="K132" s="67"/>
      <c r="L132" s="67"/>
    </row>
    <row r="133" spans="1:12" ht="15">
      <c r="A133" s="65"/>
      <c r="B133" s="68"/>
      <c r="C133" s="67"/>
      <c r="D133" s="67"/>
      <c r="E133" s="67"/>
      <c r="F133" s="67"/>
      <c r="J133" s="67"/>
      <c r="K133" s="67"/>
      <c r="L133" s="67"/>
    </row>
    <row r="134" spans="1:12" ht="15">
      <c r="A134" s="65"/>
      <c r="B134" s="68"/>
      <c r="C134" s="67"/>
      <c r="D134" s="67"/>
      <c r="E134" s="67"/>
      <c r="F134" s="67"/>
      <c r="J134" s="67"/>
      <c r="K134" s="67"/>
      <c r="L134" s="67"/>
    </row>
    <row r="135" spans="1:12" ht="15">
      <c r="A135" s="65"/>
      <c r="B135" s="68"/>
      <c r="C135" s="67"/>
      <c r="D135" s="67"/>
      <c r="E135" s="67"/>
      <c r="F135" s="67"/>
      <c r="J135" s="67"/>
      <c r="K135" s="67"/>
      <c r="L135" s="67"/>
    </row>
    <row r="136" spans="1:12" ht="15">
      <c r="A136" s="65"/>
      <c r="B136" s="68"/>
      <c r="C136" s="67"/>
      <c r="D136" s="67"/>
      <c r="E136" s="67"/>
      <c r="F136" s="67"/>
      <c r="J136" s="67"/>
      <c r="K136" s="67"/>
      <c r="L136" s="67"/>
    </row>
    <row r="137" spans="1:12" ht="15">
      <c r="A137" s="65"/>
      <c r="B137" s="68"/>
      <c r="C137" s="67"/>
      <c r="D137" s="67"/>
      <c r="E137" s="67"/>
      <c r="F137" s="67"/>
      <c r="J137" s="67"/>
      <c r="K137" s="67"/>
      <c r="L137" s="67"/>
    </row>
    <row r="138" spans="1:12" ht="15">
      <c r="A138" s="65"/>
      <c r="B138" s="68"/>
      <c r="C138" s="67"/>
      <c r="D138" s="67"/>
      <c r="E138" s="67"/>
      <c r="F138" s="67"/>
      <c r="J138" s="67"/>
      <c r="K138" s="67"/>
      <c r="L138" s="67"/>
    </row>
    <row r="139" spans="1:12" ht="15">
      <c r="A139" s="65"/>
      <c r="B139" s="68"/>
      <c r="C139" s="67"/>
      <c r="D139" s="67"/>
      <c r="E139" s="67"/>
      <c r="F139" s="67"/>
      <c r="J139" s="67"/>
      <c r="K139" s="67"/>
      <c r="L139" s="67"/>
    </row>
    <row r="140" spans="1:12" ht="15">
      <c r="A140" s="65"/>
      <c r="B140" s="68"/>
      <c r="C140" s="67"/>
      <c r="D140" s="67"/>
      <c r="E140" s="67"/>
      <c r="F140" s="67"/>
      <c r="G140" s="67"/>
      <c r="H140" s="67"/>
      <c r="I140" s="67"/>
      <c r="J140" s="67"/>
      <c r="K140" s="67"/>
      <c r="L140" s="67"/>
    </row>
    <row r="141" spans="1:12" ht="15">
      <c r="A141" s="65"/>
      <c r="B141" s="68"/>
      <c r="C141" s="67"/>
      <c r="D141" s="67"/>
      <c r="E141" s="67"/>
      <c r="F141" s="67"/>
      <c r="G141" s="67"/>
      <c r="H141" s="67"/>
      <c r="I141" s="67"/>
      <c r="J141" s="67"/>
      <c r="K141" s="67"/>
      <c r="L141" s="67"/>
    </row>
    <row r="142" spans="1:12" ht="15">
      <c r="A142" s="65"/>
      <c r="B142" s="68"/>
      <c r="C142" s="67"/>
      <c r="D142" s="67"/>
      <c r="E142" s="67"/>
      <c r="F142" s="67"/>
      <c r="G142" s="67"/>
      <c r="H142" s="67"/>
      <c r="I142" s="67"/>
      <c r="J142" s="67"/>
      <c r="K142" s="67"/>
      <c r="L142" s="67"/>
    </row>
    <row r="143" spans="1:12" ht="15">
      <c r="A143" s="65"/>
      <c r="B143" s="68"/>
      <c r="C143" s="67"/>
      <c r="D143" s="67"/>
      <c r="E143" s="67"/>
      <c r="F143" s="67"/>
      <c r="G143" s="67"/>
      <c r="H143" s="67"/>
      <c r="I143" s="67"/>
      <c r="J143" s="67"/>
      <c r="K143" s="67"/>
      <c r="L143" s="67"/>
    </row>
    <row r="144" spans="1:12" ht="15">
      <c r="A144" s="65"/>
      <c r="B144" s="68"/>
      <c r="C144" s="67"/>
      <c r="D144" s="67"/>
      <c r="E144" s="67"/>
      <c r="F144" s="67"/>
      <c r="G144" s="67"/>
      <c r="H144" s="67"/>
      <c r="I144" s="67"/>
      <c r="J144" s="67"/>
      <c r="K144" s="67"/>
      <c r="L144" s="67"/>
    </row>
    <row r="145" spans="1:12" ht="15">
      <c r="A145" s="65"/>
      <c r="B145" s="68"/>
      <c r="C145" s="67"/>
      <c r="D145" s="67"/>
      <c r="E145" s="67"/>
      <c r="F145" s="67"/>
      <c r="G145" s="67"/>
      <c r="H145" s="67"/>
      <c r="I145" s="67"/>
      <c r="J145" s="67"/>
      <c r="K145" s="67"/>
      <c r="L145" s="67"/>
    </row>
    <row r="146" spans="1:12" ht="15">
      <c r="A146" s="65"/>
      <c r="B146" s="68"/>
      <c r="C146" s="67"/>
      <c r="D146" s="67"/>
      <c r="E146" s="67"/>
      <c r="F146" s="67"/>
      <c r="G146" s="67"/>
      <c r="H146" s="67"/>
      <c r="I146" s="67"/>
      <c r="J146" s="67"/>
      <c r="K146" s="67"/>
      <c r="L146" s="67"/>
    </row>
    <row r="147" spans="1:12" ht="15">
      <c r="A147" s="65"/>
      <c r="B147" s="68"/>
      <c r="C147" s="67"/>
      <c r="D147" s="67"/>
      <c r="E147" s="67"/>
      <c r="F147" s="67"/>
      <c r="G147" s="67"/>
      <c r="H147" s="67"/>
      <c r="I147" s="67"/>
      <c r="J147" s="67"/>
      <c r="K147" s="67"/>
      <c r="L147" s="67"/>
    </row>
    <row r="148" spans="1:12" ht="15">
      <c r="A148" s="65"/>
      <c r="B148" s="68"/>
      <c r="C148" s="67"/>
      <c r="D148" s="67"/>
      <c r="E148" s="67"/>
      <c r="F148" s="67"/>
      <c r="G148" s="67"/>
      <c r="H148" s="67"/>
      <c r="I148" s="67"/>
      <c r="J148" s="67"/>
      <c r="K148" s="67"/>
      <c r="L148" s="67"/>
    </row>
    <row r="149" spans="1:12" ht="15">
      <c r="A149" s="65"/>
      <c r="B149" s="68"/>
      <c r="C149" s="67"/>
      <c r="D149" s="67"/>
      <c r="E149" s="67"/>
      <c r="F149" s="67"/>
      <c r="G149" s="67"/>
      <c r="H149" s="67"/>
      <c r="I149" s="67"/>
      <c r="J149" s="67"/>
      <c r="K149" s="67"/>
      <c r="L149" s="67"/>
    </row>
    <row r="150" spans="1:12" ht="15">
      <c r="A150" s="65"/>
      <c r="B150" s="68"/>
      <c r="C150" s="67"/>
      <c r="D150" s="67"/>
      <c r="E150" s="67"/>
      <c r="F150" s="67"/>
      <c r="G150" s="67"/>
      <c r="H150" s="67"/>
      <c r="I150" s="67"/>
      <c r="J150" s="67"/>
      <c r="K150" s="67"/>
      <c r="L150" s="67"/>
    </row>
    <row r="151" spans="1:12" ht="15">
      <c r="A151" s="65"/>
      <c r="B151" s="68"/>
      <c r="C151" s="67"/>
      <c r="D151" s="67"/>
      <c r="E151" s="67"/>
      <c r="F151" s="67"/>
      <c r="G151" s="67"/>
      <c r="H151" s="67"/>
      <c r="I151" s="67"/>
      <c r="J151" s="67"/>
      <c r="K151" s="67"/>
      <c r="L151" s="67"/>
    </row>
    <row r="152" spans="1:12" ht="15">
      <c r="A152" s="65"/>
      <c r="B152" s="68"/>
      <c r="C152" s="67"/>
      <c r="D152" s="67"/>
      <c r="E152" s="67"/>
      <c r="F152" s="67"/>
      <c r="G152" s="67"/>
      <c r="H152" s="67"/>
      <c r="I152" s="67"/>
      <c r="J152" s="67"/>
      <c r="K152" s="67"/>
      <c r="L152" s="67"/>
    </row>
    <row r="153" spans="1:12" ht="15">
      <c r="A153" s="65"/>
      <c r="B153" s="68"/>
      <c r="C153" s="67"/>
      <c r="D153" s="67"/>
      <c r="E153" s="67"/>
      <c r="F153" s="67"/>
      <c r="G153" s="67"/>
      <c r="H153" s="67"/>
      <c r="I153" s="67"/>
      <c r="J153" s="67"/>
      <c r="K153" s="67"/>
      <c r="L153" s="67"/>
    </row>
    <row r="154" spans="1:12" ht="15">
      <c r="A154" s="65"/>
      <c r="B154" s="68"/>
      <c r="C154" s="67"/>
      <c r="D154" s="67"/>
      <c r="E154" s="67"/>
      <c r="F154" s="67"/>
      <c r="G154" s="67"/>
      <c r="H154" s="67"/>
      <c r="I154" s="67"/>
      <c r="J154" s="67"/>
      <c r="K154" s="67"/>
      <c r="L154" s="67"/>
    </row>
    <row r="155" spans="1:12" ht="15">
      <c r="A155" s="65"/>
      <c r="B155" s="68"/>
      <c r="C155" s="67"/>
      <c r="D155" s="67"/>
      <c r="E155" s="67"/>
      <c r="F155" s="67"/>
      <c r="G155" s="67"/>
      <c r="H155" s="67"/>
      <c r="I155" s="67"/>
      <c r="J155" s="67"/>
      <c r="K155" s="67"/>
      <c r="L155" s="67"/>
    </row>
    <row r="156" spans="1:12" ht="15">
      <c r="A156" s="65"/>
      <c r="B156" s="68"/>
      <c r="C156" s="67"/>
      <c r="D156" s="67"/>
      <c r="E156" s="67"/>
      <c r="F156" s="67"/>
      <c r="G156" s="67"/>
      <c r="H156" s="67"/>
      <c r="I156" s="67"/>
      <c r="J156" s="67"/>
      <c r="K156" s="67"/>
      <c r="L156" s="67"/>
    </row>
    <row r="157" spans="1:12" ht="15">
      <c r="A157" s="65"/>
      <c r="B157" s="68"/>
      <c r="C157" s="67"/>
      <c r="D157" s="67"/>
      <c r="E157" s="67"/>
      <c r="F157" s="67"/>
      <c r="G157" s="67"/>
      <c r="H157" s="67"/>
      <c r="I157" s="67"/>
      <c r="J157" s="67"/>
      <c r="K157" s="67"/>
      <c r="L157" s="67"/>
    </row>
    <row r="158" spans="1:12" ht="15">
      <c r="A158" s="65"/>
      <c r="B158" s="68"/>
      <c r="C158" s="67"/>
      <c r="D158" s="67"/>
      <c r="E158" s="67"/>
      <c r="F158" s="67"/>
      <c r="G158" s="67"/>
      <c r="H158" s="67"/>
      <c r="I158" s="67"/>
      <c r="J158" s="67"/>
      <c r="K158" s="67"/>
      <c r="L158" s="67"/>
    </row>
    <row r="159" spans="1:12" ht="15">
      <c r="A159" s="65"/>
      <c r="B159" s="68"/>
      <c r="C159" s="67"/>
      <c r="D159" s="67"/>
      <c r="E159" s="67"/>
      <c r="F159" s="67"/>
      <c r="G159" s="67"/>
      <c r="H159" s="67"/>
      <c r="I159" s="67"/>
      <c r="J159" s="67"/>
      <c r="K159" s="67"/>
      <c r="L159" s="67"/>
    </row>
    <row r="160" spans="1:12" ht="15">
      <c r="A160" s="65"/>
      <c r="B160" s="68"/>
      <c r="C160" s="67"/>
      <c r="D160" s="67"/>
      <c r="E160" s="67"/>
      <c r="F160" s="67"/>
      <c r="G160" s="67"/>
      <c r="H160" s="67"/>
      <c r="I160" s="67"/>
      <c r="J160" s="67"/>
      <c r="K160" s="67"/>
      <c r="L160" s="67"/>
    </row>
    <row r="161" spans="1:12" ht="15">
      <c r="A161" s="65"/>
      <c r="B161" s="68"/>
      <c r="C161" s="67"/>
      <c r="D161" s="67"/>
      <c r="E161" s="67"/>
      <c r="F161" s="67"/>
      <c r="G161" s="67"/>
      <c r="H161" s="67"/>
      <c r="I161" s="67"/>
      <c r="J161" s="67"/>
      <c r="K161" s="67"/>
      <c r="L161" s="67"/>
    </row>
    <row r="162" spans="1:12" ht="15">
      <c r="A162" s="65"/>
      <c r="B162" s="68"/>
      <c r="C162" s="67"/>
      <c r="D162" s="67"/>
      <c r="E162" s="67"/>
      <c r="F162" s="67"/>
      <c r="G162" s="67"/>
      <c r="H162" s="67"/>
      <c r="I162" s="67"/>
      <c r="J162" s="67"/>
      <c r="K162" s="67"/>
      <c r="L162" s="67"/>
    </row>
    <row r="163" spans="1:12" ht="15">
      <c r="A163" s="65"/>
      <c r="B163" s="68"/>
      <c r="C163" s="67"/>
      <c r="D163" s="67"/>
      <c r="E163" s="67"/>
      <c r="F163" s="67"/>
      <c r="G163" s="67"/>
      <c r="H163" s="67"/>
      <c r="I163" s="67"/>
      <c r="J163" s="67"/>
      <c r="K163" s="67"/>
      <c r="L163" s="67"/>
    </row>
    <row r="164" spans="1:12" ht="15">
      <c r="A164" s="65"/>
      <c r="B164" s="68"/>
      <c r="C164" s="67"/>
      <c r="D164" s="67"/>
      <c r="E164" s="67"/>
      <c r="F164" s="67"/>
      <c r="G164" s="67"/>
      <c r="H164" s="67"/>
      <c r="I164" s="67"/>
      <c r="J164" s="67"/>
      <c r="K164" s="67"/>
      <c r="L164" s="67"/>
    </row>
    <row r="165" spans="1:12" ht="15">
      <c r="A165" s="65"/>
      <c r="B165" s="68"/>
      <c r="C165" s="67"/>
      <c r="D165" s="67"/>
      <c r="E165" s="67"/>
      <c r="F165" s="67"/>
      <c r="G165" s="67"/>
      <c r="H165" s="67"/>
      <c r="I165" s="67"/>
      <c r="J165" s="67"/>
      <c r="K165" s="67"/>
      <c r="L165" s="67"/>
    </row>
    <row r="166" spans="1:12" ht="15">
      <c r="A166" s="65"/>
      <c r="B166" s="68"/>
      <c r="C166" s="67"/>
      <c r="D166" s="67"/>
      <c r="E166" s="67"/>
      <c r="F166" s="67"/>
      <c r="G166" s="67"/>
      <c r="H166" s="67"/>
      <c r="I166" s="67"/>
      <c r="J166" s="67"/>
      <c r="K166" s="67"/>
      <c r="L166" s="67"/>
    </row>
    <row r="167" spans="1:12" ht="15">
      <c r="A167" s="65"/>
      <c r="B167" s="68"/>
      <c r="C167" s="67"/>
      <c r="D167" s="67"/>
      <c r="E167" s="67"/>
      <c r="F167" s="67"/>
      <c r="G167" s="67"/>
      <c r="H167" s="67"/>
      <c r="I167" s="67"/>
      <c r="J167" s="67"/>
      <c r="K167" s="67"/>
      <c r="L167" s="67"/>
    </row>
    <row r="168" spans="1:12" ht="15">
      <c r="A168" s="65"/>
      <c r="B168" s="68"/>
      <c r="C168" s="67"/>
      <c r="D168" s="67"/>
      <c r="E168" s="67"/>
      <c r="F168" s="67"/>
      <c r="G168" s="67"/>
      <c r="H168" s="67"/>
      <c r="I168" s="67"/>
      <c r="J168" s="67"/>
      <c r="K168" s="67"/>
      <c r="L168" s="67"/>
    </row>
    <row r="169" spans="1:12" ht="15">
      <c r="A169" s="65"/>
      <c r="B169" s="68"/>
      <c r="C169" s="67"/>
      <c r="D169" s="67"/>
      <c r="E169" s="67"/>
      <c r="F169" s="67"/>
      <c r="G169" s="67"/>
      <c r="H169" s="67"/>
      <c r="I169" s="67"/>
      <c r="J169" s="67"/>
      <c r="K169" s="67"/>
      <c r="L169" s="67"/>
    </row>
    <row r="170" spans="1:12" ht="15">
      <c r="A170" s="65"/>
      <c r="B170" s="68"/>
      <c r="C170" s="67"/>
      <c r="D170" s="67"/>
      <c r="E170" s="67"/>
      <c r="F170" s="67"/>
      <c r="G170" s="67"/>
      <c r="H170" s="67"/>
      <c r="I170" s="67"/>
      <c r="J170" s="67"/>
      <c r="K170" s="67"/>
      <c r="L170" s="67"/>
    </row>
    <row r="171" spans="1:12" ht="15">
      <c r="A171" s="65"/>
      <c r="B171" s="68"/>
      <c r="C171" s="67"/>
      <c r="D171" s="67"/>
      <c r="E171" s="67"/>
      <c r="F171" s="67"/>
      <c r="G171" s="67"/>
      <c r="H171" s="67"/>
      <c r="I171" s="67"/>
      <c r="J171" s="67"/>
      <c r="K171" s="67"/>
      <c r="L171" s="67"/>
    </row>
    <row r="172" spans="1:12" ht="15">
      <c r="A172" s="65"/>
      <c r="B172" s="68"/>
      <c r="C172" s="67"/>
      <c r="D172" s="67"/>
      <c r="E172" s="67"/>
      <c r="F172" s="67"/>
      <c r="G172" s="67"/>
      <c r="H172" s="67"/>
      <c r="I172" s="67"/>
      <c r="J172" s="67"/>
      <c r="K172" s="67"/>
      <c r="L172" s="67"/>
    </row>
    <row r="173" spans="1:12" ht="15">
      <c r="A173" s="65"/>
      <c r="B173" s="68"/>
      <c r="C173" s="67"/>
      <c r="D173" s="67"/>
      <c r="E173" s="67"/>
      <c r="F173" s="67"/>
      <c r="G173" s="67"/>
      <c r="H173" s="67"/>
      <c r="I173" s="67"/>
      <c r="J173" s="67"/>
      <c r="K173" s="67"/>
      <c r="L173" s="67"/>
    </row>
    <row r="174" spans="1:12" ht="15">
      <c r="A174" s="65"/>
      <c r="B174" s="68"/>
      <c r="C174" s="67"/>
      <c r="D174" s="67"/>
      <c r="E174" s="67"/>
      <c r="F174" s="67"/>
      <c r="G174" s="67"/>
      <c r="H174" s="67"/>
      <c r="I174" s="67"/>
      <c r="J174" s="67"/>
      <c r="K174" s="67"/>
      <c r="L174" s="67"/>
    </row>
    <row r="175" spans="1:12" ht="15">
      <c r="A175" s="65"/>
      <c r="B175" s="68"/>
      <c r="C175" s="67"/>
      <c r="D175" s="67"/>
      <c r="E175" s="67"/>
      <c r="F175" s="67"/>
      <c r="G175" s="67"/>
      <c r="H175" s="67"/>
      <c r="I175" s="67"/>
      <c r="J175" s="67"/>
      <c r="K175" s="67"/>
      <c r="L175" s="67"/>
    </row>
    <row r="176" spans="1:12" ht="15">
      <c r="A176" s="65"/>
      <c r="B176" s="68"/>
      <c r="C176" s="67"/>
      <c r="D176" s="67"/>
      <c r="E176" s="67"/>
      <c r="F176" s="67"/>
      <c r="G176" s="67"/>
      <c r="H176" s="67"/>
      <c r="I176" s="67"/>
      <c r="J176" s="67"/>
      <c r="K176" s="67"/>
      <c r="L176" s="67"/>
    </row>
    <row r="177" spans="1:12" ht="15">
      <c r="A177" s="65"/>
      <c r="B177" s="68"/>
      <c r="C177" s="67"/>
      <c r="D177" s="67"/>
      <c r="E177" s="67"/>
      <c r="F177" s="67"/>
      <c r="G177" s="67"/>
      <c r="H177" s="67"/>
      <c r="I177" s="67"/>
      <c r="J177" s="67"/>
      <c r="K177" s="67"/>
      <c r="L177" s="67"/>
    </row>
    <row r="178" spans="1:12" ht="15">
      <c r="A178" s="65"/>
      <c r="B178" s="68"/>
      <c r="C178" s="67"/>
      <c r="D178" s="67"/>
      <c r="E178" s="67"/>
      <c r="F178" s="67"/>
      <c r="G178" s="67"/>
      <c r="H178" s="67"/>
      <c r="I178" s="67"/>
      <c r="J178" s="67"/>
      <c r="K178" s="67"/>
      <c r="L178" s="67"/>
    </row>
    <row r="179" spans="1:12" ht="15">
      <c r="A179" s="65"/>
      <c r="B179" s="68"/>
      <c r="C179" s="67"/>
      <c r="D179" s="67"/>
      <c r="E179" s="67"/>
      <c r="F179" s="67"/>
      <c r="G179" s="67"/>
      <c r="H179" s="67"/>
      <c r="I179" s="67"/>
      <c r="J179" s="67"/>
      <c r="K179" s="67"/>
      <c r="L179" s="67"/>
    </row>
    <row r="180" spans="1:12" ht="15">
      <c r="A180" s="65"/>
      <c r="B180" s="68"/>
      <c r="C180" s="67"/>
      <c r="D180" s="67"/>
      <c r="E180" s="67"/>
      <c r="F180" s="67"/>
      <c r="G180" s="67"/>
      <c r="H180" s="67"/>
      <c r="I180" s="67"/>
      <c r="J180" s="67"/>
      <c r="K180" s="67"/>
      <c r="L180" s="67"/>
    </row>
    <row r="181" spans="1:12" ht="15">
      <c r="A181" s="65"/>
      <c r="B181" s="68"/>
      <c r="C181" s="67"/>
      <c r="D181" s="67"/>
      <c r="E181" s="67"/>
      <c r="F181" s="67"/>
      <c r="G181" s="67"/>
      <c r="H181" s="67"/>
      <c r="I181" s="67"/>
      <c r="J181" s="67"/>
      <c r="K181" s="67"/>
      <c r="L181" s="67"/>
    </row>
    <row r="182" spans="1:12" ht="15">
      <c r="A182" s="65"/>
      <c r="B182" s="68"/>
      <c r="C182" s="67"/>
      <c r="D182" s="67"/>
      <c r="E182" s="67"/>
      <c r="F182" s="67"/>
      <c r="G182" s="67"/>
      <c r="H182" s="67"/>
      <c r="I182" s="67"/>
      <c r="J182" s="67"/>
      <c r="K182" s="67"/>
      <c r="L182" s="67"/>
    </row>
    <row r="183" spans="1:12" ht="15">
      <c r="A183" s="65"/>
      <c r="B183" s="68"/>
      <c r="C183" s="67"/>
      <c r="D183" s="67"/>
      <c r="E183" s="67"/>
      <c r="F183" s="67"/>
      <c r="G183" s="67"/>
      <c r="H183" s="67"/>
      <c r="I183" s="67"/>
      <c r="J183" s="67"/>
      <c r="K183" s="67"/>
      <c r="L183" s="67"/>
    </row>
    <row r="184" spans="1:12" ht="15">
      <c r="A184" s="65"/>
      <c r="B184" s="68"/>
      <c r="C184" s="67"/>
      <c r="D184" s="67"/>
      <c r="E184" s="67"/>
      <c r="F184" s="67"/>
      <c r="G184" s="67"/>
      <c r="H184" s="67"/>
      <c r="I184" s="67"/>
      <c r="J184" s="67"/>
      <c r="K184" s="67"/>
      <c r="L184" s="67"/>
    </row>
    <row r="185" spans="1:12" ht="15">
      <c r="A185" s="65"/>
      <c r="B185" s="68"/>
      <c r="C185" s="67"/>
      <c r="D185" s="67"/>
      <c r="E185" s="67"/>
      <c r="F185" s="67"/>
      <c r="G185" s="67"/>
      <c r="H185" s="67"/>
      <c r="I185" s="67"/>
      <c r="J185" s="67"/>
      <c r="K185" s="67"/>
      <c r="L185" s="67"/>
    </row>
    <row r="186" spans="1:12" ht="15">
      <c r="A186" s="65"/>
      <c r="B186" s="68"/>
      <c r="C186" s="67"/>
      <c r="D186" s="67"/>
      <c r="E186" s="67"/>
      <c r="F186" s="67"/>
      <c r="G186" s="67"/>
      <c r="H186" s="67"/>
      <c r="I186" s="67"/>
      <c r="J186" s="67"/>
      <c r="K186" s="67"/>
      <c r="L186" s="67"/>
    </row>
    <row r="187" spans="1:12" ht="15">
      <c r="A187" s="65"/>
      <c r="B187" s="68"/>
      <c r="C187" s="67"/>
      <c r="D187" s="67"/>
      <c r="E187" s="67"/>
      <c r="F187" s="67"/>
      <c r="G187" s="67"/>
      <c r="H187" s="67"/>
      <c r="I187" s="67"/>
      <c r="J187" s="67"/>
      <c r="K187" s="67"/>
      <c r="L187" s="67"/>
    </row>
    <row r="188" spans="1:12" ht="15">
      <c r="A188" s="65"/>
      <c r="B188" s="68"/>
      <c r="C188" s="67"/>
      <c r="D188" s="67"/>
      <c r="E188" s="67"/>
      <c r="F188" s="67"/>
      <c r="G188" s="67"/>
      <c r="H188" s="67"/>
      <c r="I188" s="67"/>
      <c r="J188" s="67"/>
      <c r="K188" s="67"/>
      <c r="L188" s="67"/>
    </row>
    <row r="189" spans="1:12" ht="15">
      <c r="A189" s="65"/>
      <c r="B189" s="68"/>
      <c r="C189" s="67"/>
      <c r="D189" s="67"/>
      <c r="E189" s="67"/>
      <c r="F189" s="67"/>
      <c r="G189" s="67"/>
      <c r="H189" s="67"/>
      <c r="I189" s="67"/>
      <c r="J189" s="67"/>
      <c r="K189" s="67"/>
      <c r="L189" s="67"/>
    </row>
    <row r="190" spans="1:12" ht="15">
      <c r="A190" s="65"/>
      <c r="B190" s="68"/>
      <c r="C190" s="67"/>
      <c r="D190" s="67"/>
      <c r="E190" s="67"/>
      <c r="F190" s="67"/>
      <c r="G190" s="67"/>
      <c r="H190" s="67"/>
      <c r="I190" s="67"/>
      <c r="J190" s="67"/>
      <c r="K190" s="67"/>
      <c r="L190" s="67"/>
    </row>
    <row r="191" spans="1:12" ht="15">
      <c r="A191" s="65"/>
      <c r="B191" s="68"/>
      <c r="C191" s="67"/>
      <c r="D191" s="67"/>
      <c r="E191" s="67"/>
      <c r="F191" s="67"/>
      <c r="G191" s="67"/>
      <c r="H191" s="67"/>
      <c r="I191" s="67"/>
      <c r="J191" s="67"/>
      <c r="K191" s="67"/>
      <c r="L191" s="67"/>
    </row>
    <row r="192" spans="1:12" ht="15">
      <c r="A192" s="65"/>
      <c r="B192" s="68"/>
      <c r="C192" s="67"/>
      <c r="D192" s="67"/>
      <c r="E192" s="67"/>
      <c r="F192" s="67"/>
      <c r="G192" s="67"/>
      <c r="H192" s="67"/>
      <c r="I192" s="67"/>
      <c r="J192" s="67"/>
      <c r="K192" s="67"/>
      <c r="L192" s="67"/>
    </row>
    <row r="193" spans="1:12" ht="15">
      <c r="A193" s="65"/>
      <c r="B193" s="68"/>
      <c r="C193" s="67"/>
      <c r="D193" s="67"/>
      <c r="E193" s="67"/>
      <c r="F193" s="67"/>
      <c r="G193" s="67"/>
      <c r="H193" s="67"/>
      <c r="I193" s="67"/>
      <c r="J193" s="67"/>
      <c r="K193" s="67"/>
      <c r="L193" s="67"/>
    </row>
    <row r="194" spans="1:12" ht="15">
      <c r="A194" s="65"/>
      <c r="B194" s="68"/>
      <c r="C194" s="67"/>
      <c r="D194" s="67"/>
      <c r="E194" s="67"/>
      <c r="F194" s="67"/>
      <c r="G194" s="67"/>
      <c r="H194" s="67"/>
      <c r="I194" s="67"/>
      <c r="J194" s="67"/>
      <c r="K194" s="67"/>
      <c r="L194" s="67"/>
    </row>
    <row r="195" spans="1:12" ht="15">
      <c r="A195" s="65"/>
      <c r="B195" s="68"/>
      <c r="C195" s="67"/>
      <c r="D195" s="67"/>
      <c r="E195" s="67"/>
      <c r="F195" s="67"/>
      <c r="G195" s="67"/>
      <c r="H195" s="67"/>
      <c r="I195" s="67"/>
      <c r="J195" s="67"/>
      <c r="K195" s="67"/>
      <c r="L195" s="67"/>
    </row>
    <row r="196" spans="1:12" ht="15">
      <c r="A196" s="65"/>
      <c r="B196" s="68"/>
      <c r="C196" s="67"/>
      <c r="D196" s="67"/>
      <c r="E196" s="67"/>
      <c r="F196" s="67"/>
      <c r="G196" s="67"/>
      <c r="H196" s="67"/>
      <c r="I196" s="67"/>
      <c r="J196" s="67"/>
      <c r="K196" s="67"/>
      <c r="L196" s="67"/>
    </row>
    <row r="197" spans="1:12" ht="15">
      <c r="A197" s="65"/>
      <c r="B197" s="68"/>
      <c r="C197" s="67"/>
      <c r="D197" s="67"/>
      <c r="E197" s="67"/>
      <c r="F197" s="67"/>
      <c r="G197" s="67"/>
      <c r="H197" s="67"/>
      <c r="I197" s="67"/>
      <c r="J197" s="67"/>
      <c r="K197" s="67"/>
      <c r="L197" s="67"/>
    </row>
    <row r="198" spans="1:12" ht="15">
      <c r="A198" s="65"/>
      <c r="B198" s="68"/>
      <c r="C198" s="67"/>
      <c r="D198" s="67"/>
      <c r="E198" s="67"/>
      <c r="F198" s="67"/>
      <c r="G198" s="67"/>
      <c r="H198" s="67"/>
      <c r="I198" s="67"/>
      <c r="J198" s="67"/>
      <c r="K198" s="67"/>
      <c r="L198" s="67"/>
    </row>
    <row r="199" spans="1:12" ht="15">
      <c r="A199" s="65"/>
      <c r="B199" s="68"/>
      <c r="C199" s="67"/>
      <c r="D199" s="67"/>
      <c r="E199" s="67"/>
      <c r="F199" s="67"/>
      <c r="G199" s="67"/>
      <c r="H199" s="67"/>
      <c r="I199" s="67"/>
      <c r="J199" s="67"/>
      <c r="K199" s="67"/>
      <c r="L199" s="67"/>
    </row>
    <row r="200" spans="1:12" ht="15">
      <c r="A200" s="65"/>
      <c r="B200" s="68"/>
      <c r="C200" s="67"/>
      <c r="D200" s="67"/>
      <c r="E200" s="67"/>
      <c r="F200" s="67"/>
      <c r="G200" s="67"/>
      <c r="H200" s="67"/>
      <c r="I200" s="67"/>
      <c r="J200" s="67"/>
      <c r="K200" s="67"/>
      <c r="L200" s="67"/>
    </row>
    <row r="201" spans="1:12" ht="15">
      <c r="A201" s="65"/>
      <c r="B201" s="68"/>
      <c r="C201" s="67"/>
      <c r="D201" s="67"/>
      <c r="E201" s="67"/>
      <c r="F201" s="67"/>
      <c r="G201" s="67"/>
      <c r="H201" s="67"/>
      <c r="I201" s="67"/>
      <c r="J201" s="67"/>
      <c r="K201" s="67"/>
      <c r="L201" s="67"/>
    </row>
    <row r="202" spans="1:12" ht="15">
      <c r="A202" s="65"/>
      <c r="B202" s="68"/>
      <c r="C202" s="67"/>
      <c r="D202" s="67"/>
      <c r="E202" s="67"/>
      <c r="F202" s="67"/>
      <c r="G202" s="67"/>
      <c r="H202" s="67"/>
      <c r="I202" s="67"/>
      <c r="J202" s="67"/>
      <c r="K202" s="67"/>
      <c r="L202" s="67"/>
    </row>
    <row r="203" spans="1:12" ht="15">
      <c r="A203" s="65"/>
      <c r="B203" s="68"/>
      <c r="C203" s="67"/>
      <c r="D203" s="67"/>
      <c r="E203" s="67"/>
      <c r="F203" s="67"/>
      <c r="G203" s="67"/>
      <c r="H203" s="67"/>
      <c r="I203" s="67"/>
      <c r="J203" s="67"/>
      <c r="K203" s="67"/>
      <c r="L203" s="67"/>
    </row>
    <row r="204" spans="1:12" ht="15">
      <c r="A204" s="65"/>
      <c r="B204" s="68"/>
      <c r="C204" s="67"/>
      <c r="D204" s="67"/>
      <c r="E204" s="67"/>
      <c r="F204" s="67"/>
      <c r="G204" s="67"/>
      <c r="H204" s="67"/>
      <c r="I204" s="67"/>
      <c r="J204" s="67"/>
      <c r="K204" s="67"/>
      <c r="L204" s="67"/>
    </row>
    <row r="205" spans="1:12" ht="15">
      <c r="A205" s="65"/>
      <c r="B205" s="68"/>
      <c r="C205" s="67"/>
      <c r="D205" s="67"/>
      <c r="E205" s="67"/>
      <c r="F205" s="67"/>
      <c r="G205" s="67"/>
      <c r="H205" s="67"/>
      <c r="I205" s="67"/>
      <c r="J205" s="67"/>
      <c r="K205" s="67"/>
      <c r="L205" s="67"/>
    </row>
    <row r="206" spans="1:12" ht="15">
      <c r="A206" s="65"/>
      <c r="B206" s="68"/>
      <c r="C206" s="67"/>
      <c r="D206" s="67"/>
      <c r="E206" s="67"/>
      <c r="F206" s="67"/>
      <c r="G206" s="67"/>
      <c r="H206" s="67"/>
      <c r="I206" s="67"/>
      <c r="J206" s="67"/>
      <c r="K206" s="67"/>
      <c r="L206" s="67"/>
    </row>
    <row r="207" spans="1:12" ht="15">
      <c r="A207" s="65"/>
      <c r="B207" s="68"/>
      <c r="C207" s="67"/>
      <c r="D207" s="67"/>
      <c r="E207" s="67"/>
      <c r="F207" s="67"/>
      <c r="G207" s="67"/>
      <c r="H207" s="67"/>
      <c r="I207" s="67"/>
      <c r="J207" s="67"/>
      <c r="K207" s="67"/>
      <c r="L207" s="67"/>
    </row>
    <row r="208" spans="1:12" ht="15">
      <c r="A208" s="65"/>
      <c r="B208" s="68"/>
      <c r="C208" s="67"/>
      <c r="D208" s="67"/>
      <c r="E208" s="67"/>
      <c r="F208" s="67"/>
      <c r="G208" s="67"/>
      <c r="H208" s="67"/>
      <c r="I208" s="67"/>
      <c r="J208" s="67"/>
      <c r="K208" s="67"/>
      <c r="L208" s="67"/>
    </row>
    <row r="209" spans="1:12" ht="15">
      <c r="A209" s="65"/>
      <c r="B209" s="68"/>
      <c r="C209" s="67"/>
      <c r="D209" s="67"/>
      <c r="E209" s="67"/>
      <c r="F209" s="67"/>
      <c r="G209" s="67"/>
      <c r="H209" s="67"/>
      <c r="I209" s="67"/>
      <c r="J209" s="67"/>
      <c r="K209" s="67"/>
      <c r="L209" s="67"/>
    </row>
    <row r="210" spans="1:12" ht="15">
      <c r="A210" s="65"/>
      <c r="B210" s="68"/>
      <c r="C210" s="67"/>
      <c r="D210" s="67"/>
      <c r="E210" s="67"/>
      <c r="F210" s="67"/>
      <c r="G210" s="67"/>
      <c r="H210" s="67"/>
      <c r="I210" s="67"/>
      <c r="J210" s="67"/>
      <c r="K210" s="67"/>
      <c r="L210" s="67"/>
    </row>
    <row r="211" spans="1:12" ht="15">
      <c r="A211" s="65"/>
      <c r="B211" s="68"/>
      <c r="C211" s="67"/>
      <c r="D211" s="67"/>
      <c r="E211" s="67"/>
      <c r="F211" s="67"/>
      <c r="G211" s="67"/>
      <c r="H211" s="67"/>
      <c r="I211" s="67"/>
      <c r="J211" s="67"/>
      <c r="K211" s="67"/>
      <c r="L211" s="67"/>
    </row>
    <row r="212" spans="1:12" ht="15">
      <c r="A212" s="65"/>
      <c r="B212" s="68"/>
      <c r="C212" s="67"/>
      <c r="D212" s="67"/>
      <c r="E212" s="67"/>
      <c r="F212" s="67"/>
      <c r="G212" s="67"/>
      <c r="H212" s="67"/>
      <c r="I212" s="67"/>
      <c r="J212" s="67"/>
      <c r="K212" s="67"/>
      <c r="L212" s="67"/>
    </row>
    <row r="213" spans="1:12" ht="15">
      <c r="A213" s="65"/>
      <c r="B213" s="68"/>
      <c r="C213" s="67"/>
      <c r="D213" s="67"/>
      <c r="E213" s="67"/>
      <c r="F213" s="67"/>
      <c r="G213" s="67"/>
      <c r="H213" s="67"/>
      <c r="I213" s="67"/>
      <c r="J213" s="67"/>
      <c r="K213" s="67"/>
      <c r="L213" s="67"/>
    </row>
    <row r="214" spans="1:12" ht="15">
      <c r="A214" s="65"/>
      <c r="B214" s="68"/>
      <c r="C214" s="67"/>
      <c r="D214" s="67"/>
      <c r="E214" s="67"/>
      <c r="F214" s="67"/>
      <c r="G214" s="67"/>
      <c r="H214" s="67"/>
      <c r="I214" s="67"/>
      <c r="J214" s="67"/>
      <c r="K214" s="67"/>
      <c r="L214" s="67"/>
    </row>
    <row r="215" spans="1:12" ht="15">
      <c r="A215" s="65"/>
      <c r="B215" s="68"/>
      <c r="C215" s="67"/>
      <c r="D215" s="67"/>
      <c r="E215" s="67"/>
      <c r="F215" s="67"/>
      <c r="G215" s="67"/>
      <c r="H215" s="67"/>
      <c r="I215" s="67"/>
      <c r="J215" s="67"/>
      <c r="K215" s="67"/>
      <c r="L215" s="67"/>
    </row>
    <row r="216" spans="1:12" ht="15">
      <c r="A216" s="65"/>
      <c r="B216" s="68"/>
      <c r="C216" s="67"/>
      <c r="D216" s="67"/>
      <c r="E216" s="67"/>
      <c r="F216" s="67"/>
      <c r="G216" s="67"/>
      <c r="H216" s="67"/>
      <c r="I216" s="67"/>
      <c r="J216" s="67"/>
      <c r="K216" s="67"/>
      <c r="L216" s="67"/>
    </row>
    <row r="217" spans="1:12" ht="15">
      <c r="A217" s="65"/>
      <c r="B217" s="68"/>
      <c r="C217" s="67"/>
      <c r="D217" s="67"/>
      <c r="E217" s="67"/>
      <c r="F217" s="67"/>
      <c r="G217" s="67"/>
      <c r="H217" s="67"/>
      <c r="I217" s="67"/>
      <c r="J217" s="67"/>
      <c r="K217" s="67"/>
      <c r="L217" s="67"/>
    </row>
    <row r="218" spans="1:12" ht="15">
      <c r="A218" s="65"/>
      <c r="B218" s="68"/>
      <c r="C218" s="67"/>
      <c r="D218" s="67"/>
      <c r="E218" s="67"/>
      <c r="F218" s="67"/>
      <c r="G218" s="67"/>
      <c r="H218" s="67"/>
      <c r="I218" s="67"/>
      <c r="J218" s="67"/>
      <c r="K218" s="67"/>
      <c r="L218" s="67"/>
    </row>
    <row r="219" spans="1:12" ht="15">
      <c r="A219" s="65"/>
      <c r="B219" s="68"/>
      <c r="C219" s="67"/>
      <c r="D219" s="67"/>
      <c r="E219" s="67"/>
      <c r="F219" s="67"/>
      <c r="G219" s="67"/>
      <c r="H219" s="67"/>
      <c r="I219" s="67"/>
      <c r="J219" s="67"/>
      <c r="K219" s="67"/>
      <c r="L219" s="67"/>
    </row>
    <row r="220" spans="1:12" ht="15">
      <c r="A220" s="65"/>
      <c r="B220" s="68"/>
      <c r="C220" s="67"/>
      <c r="D220" s="67"/>
      <c r="E220" s="67"/>
      <c r="F220" s="67"/>
      <c r="G220" s="67"/>
      <c r="H220" s="67"/>
      <c r="I220" s="67"/>
      <c r="J220" s="67"/>
      <c r="K220" s="67"/>
      <c r="L220" s="67"/>
    </row>
    <row r="221" spans="1:12" ht="15">
      <c r="A221" s="65"/>
      <c r="B221" s="68"/>
      <c r="C221" s="67"/>
      <c r="D221" s="67"/>
      <c r="E221" s="67"/>
      <c r="F221" s="67"/>
      <c r="G221" s="67"/>
      <c r="H221" s="67"/>
      <c r="I221" s="67"/>
      <c r="J221" s="67"/>
      <c r="K221" s="67"/>
      <c r="L221" s="67"/>
    </row>
    <row r="222" spans="1:12" ht="15">
      <c r="A222" s="65"/>
      <c r="B222" s="68"/>
      <c r="C222" s="67"/>
      <c r="D222" s="67"/>
      <c r="E222" s="67"/>
      <c r="F222" s="67"/>
      <c r="G222" s="67"/>
      <c r="H222" s="67"/>
      <c r="I222" s="67"/>
      <c r="J222" s="67"/>
      <c r="K222" s="67"/>
      <c r="L222" s="67"/>
    </row>
    <row r="223" spans="1:12" ht="15">
      <c r="A223" s="65"/>
      <c r="B223" s="68"/>
      <c r="C223" s="67"/>
      <c r="D223" s="67"/>
      <c r="E223" s="67"/>
      <c r="F223" s="67"/>
      <c r="G223" s="67"/>
      <c r="H223" s="67"/>
      <c r="I223" s="67"/>
      <c r="J223" s="67"/>
      <c r="K223" s="67"/>
      <c r="L223" s="67"/>
    </row>
    <row r="224" spans="1:12" ht="15">
      <c r="A224" s="65"/>
      <c r="B224" s="68"/>
      <c r="C224" s="67"/>
      <c r="D224" s="67"/>
      <c r="E224" s="67"/>
      <c r="F224" s="67"/>
      <c r="G224" s="67"/>
      <c r="H224" s="67"/>
      <c r="I224" s="67"/>
      <c r="J224" s="67"/>
      <c r="K224" s="67"/>
      <c r="L224" s="67"/>
    </row>
    <row r="225" spans="1:12" ht="15">
      <c r="A225" s="65"/>
      <c r="B225" s="68"/>
      <c r="C225" s="67"/>
      <c r="D225" s="67"/>
      <c r="E225" s="67"/>
      <c r="F225" s="67"/>
      <c r="G225" s="67"/>
      <c r="H225" s="67"/>
      <c r="I225" s="67"/>
      <c r="J225" s="67"/>
      <c r="K225" s="67"/>
      <c r="L225" s="67"/>
    </row>
    <row r="226" spans="1:12" ht="15">
      <c r="A226" s="65"/>
      <c r="B226" s="68"/>
      <c r="C226" s="67"/>
      <c r="D226" s="67"/>
      <c r="E226" s="67"/>
      <c r="F226" s="67"/>
      <c r="G226" s="67"/>
      <c r="H226" s="67"/>
      <c r="I226" s="67"/>
      <c r="J226" s="67"/>
      <c r="K226" s="67"/>
      <c r="L226" s="67"/>
    </row>
    <row r="227" spans="1:12" ht="15">
      <c r="A227" s="65"/>
      <c r="B227" s="68"/>
      <c r="C227" s="67"/>
      <c r="D227" s="67"/>
      <c r="E227" s="67"/>
      <c r="F227" s="67"/>
      <c r="G227" s="67"/>
      <c r="H227" s="67"/>
      <c r="I227" s="67"/>
      <c r="J227" s="67"/>
      <c r="K227" s="67"/>
      <c r="L227" s="67"/>
    </row>
    <row r="228" spans="1:12" ht="15">
      <c r="A228" s="65"/>
      <c r="B228" s="68"/>
      <c r="C228" s="67"/>
      <c r="D228" s="67"/>
      <c r="E228" s="67"/>
      <c r="F228" s="67"/>
      <c r="G228" s="67"/>
      <c r="H228" s="67"/>
      <c r="I228" s="67"/>
      <c r="J228" s="67"/>
      <c r="K228" s="67"/>
      <c r="L228" s="67"/>
    </row>
    <row r="229" spans="1:12" ht="15">
      <c r="A229" s="65"/>
      <c r="B229" s="68"/>
      <c r="C229" s="67"/>
      <c r="D229" s="67"/>
      <c r="E229" s="67"/>
      <c r="F229" s="67"/>
      <c r="G229" s="67"/>
      <c r="H229" s="67"/>
      <c r="I229" s="67"/>
      <c r="J229" s="67"/>
      <c r="K229" s="67"/>
      <c r="L229" s="67"/>
    </row>
    <row r="230" spans="1:12" ht="15">
      <c r="A230" s="65"/>
      <c r="B230" s="68"/>
      <c r="C230" s="67"/>
      <c r="D230" s="67"/>
      <c r="E230" s="67"/>
      <c r="F230" s="67"/>
      <c r="G230" s="67"/>
      <c r="H230" s="67"/>
      <c r="I230" s="67"/>
      <c r="J230" s="67"/>
      <c r="K230" s="67"/>
      <c r="L230" s="67"/>
    </row>
    <row r="231" spans="1:12" ht="15">
      <c r="A231" s="65"/>
      <c r="B231" s="68"/>
      <c r="C231" s="67"/>
      <c r="D231" s="67"/>
      <c r="E231" s="67"/>
      <c r="F231" s="67"/>
      <c r="G231" s="67"/>
      <c r="H231" s="67"/>
      <c r="I231" s="67"/>
      <c r="J231" s="67"/>
      <c r="K231" s="67"/>
      <c r="L231" s="67"/>
    </row>
    <row r="232" spans="1:12" ht="15">
      <c r="A232" s="65"/>
      <c r="B232" s="68"/>
      <c r="C232" s="67"/>
      <c r="D232" s="67"/>
      <c r="E232" s="67"/>
      <c r="F232" s="67"/>
      <c r="G232" s="67"/>
      <c r="H232" s="67"/>
      <c r="I232" s="67"/>
      <c r="J232" s="67"/>
      <c r="K232" s="67"/>
      <c r="L232" s="67"/>
    </row>
    <row r="233" spans="1:12" ht="15">
      <c r="A233" s="65"/>
      <c r="B233" s="68"/>
      <c r="C233" s="67"/>
      <c r="D233" s="67"/>
      <c r="E233" s="67"/>
      <c r="F233" s="67"/>
      <c r="G233" s="67"/>
      <c r="H233" s="67"/>
      <c r="I233" s="67"/>
      <c r="J233" s="67"/>
      <c r="K233" s="67"/>
      <c r="L233" s="67"/>
    </row>
    <row r="234" spans="1:12" ht="15">
      <c r="A234" s="65"/>
      <c r="B234" s="68"/>
      <c r="C234" s="67"/>
      <c r="D234" s="67"/>
      <c r="E234" s="67"/>
      <c r="F234" s="67"/>
      <c r="G234" s="67"/>
      <c r="H234" s="67"/>
      <c r="I234" s="67"/>
      <c r="J234" s="67"/>
      <c r="K234" s="67"/>
      <c r="L234" s="67"/>
    </row>
    <row r="235" spans="1:12" ht="15">
      <c r="A235" s="65"/>
      <c r="B235" s="68"/>
      <c r="C235" s="67"/>
      <c r="D235" s="67"/>
      <c r="E235" s="67"/>
      <c r="F235" s="67"/>
      <c r="G235" s="67"/>
      <c r="H235" s="67"/>
      <c r="I235" s="67"/>
      <c r="J235" s="67"/>
      <c r="K235" s="67"/>
      <c r="L235" s="67"/>
    </row>
    <row r="236" spans="1:12" ht="15">
      <c r="A236" s="65"/>
      <c r="B236" s="68"/>
      <c r="C236" s="67"/>
      <c r="D236" s="67"/>
      <c r="E236" s="67"/>
      <c r="F236" s="67"/>
      <c r="G236" s="67"/>
      <c r="H236" s="67"/>
      <c r="I236" s="67"/>
      <c r="J236" s="67"/>
      <c r="K236" s="67"/>
      <c r="L236" s="67"/>
    </row>
    <row r="237" spans="1:12" ht="15">
      <c r="A237" s="65"/>
      <c r="B237" s="68"/>
      <c r="C237" s="67"/>
      <c r="D237" s="67"/>
      <c r="E237" s="67"/>
      <c r="F237" s="67"/>
      <c r="G237" s="67"/>
      <c r="H237" s="67"/>
      <c r="I237" s="67"/>
      <c r="J237" s="67"/>
      <c r="K237" s="67"/>
      <c r="L237" s="67"/>
    </row>
    <row r="238" spans="1:12" ht="15">
      <c r="A238" s="65"/>
      <c r="B238" s="68"/>
      <c r="C238" s="67"/>
      <c r="D238" s="67"/>
      <c r="E238" s="67"/>
      <c r="F238" s="67"/>
      <c r="G238" s="67"/>
      <c r="H238" s="67"/>
      <c r="I238" s="67"/>
      <c r="J238" s="67"/>
      <c r="K238" s="67"/>
      <c r="L238" s="67"/>
    </row>
    <row r="239" spans="1:12" ht="15">
      <c r="A239" s="65"/>
      <c r="B239" s="68"/>
      <c r="C239" s="67"/>
      <c r="D239" s="67"/>
      <c r="E239" s="67"/>
      <c r="F239" s="67"/>
      <c r="G239" s="67"/>
      <c r="H239" s="67"/>
      <c r="I239" s="67"/>
      <c r="J239" s="67"/>
      <c r="K239" s="67"/>
      <c r="L239" s="67"/>
    </row>
    <row r="240" spans="1:12" ht="15">
      <c r="A240" s="65"/>
      <c r="B240" s="68"/>
      <c r="C240" s="67"/>
      <c r="D240" s="67"/>
      <c r="E240" s="67"/>
      <c r="F240" s="67"/>
      <c r="G240" s="67"/>
      <c r="H240" s="67"/>
      <c r="I240" s="67"/>
      <c r="J240" s="67"/>
      <c r="K240" s="67"/>
      <c r="L240" s="67"/>
    </row>
    <row r="241" spans="1:12" ht="15">
      <c r="A241" s="65"/>
      <c r="B241" s="68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5">
      <c r="A242" s="65"/>
      <c r="B242" s="68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5">
      <c r="A243" s="65"/>
      <c r="B243" s="68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5">
      <c r="A244" s="65"/>
      <c r="B244" s="68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5">
      <c r="A245" s="65"/>
      <c r="B245" s="68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5">
      <c r="A246" s="65"/>
      <c r="B246" s="68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5">
      <c r="A247" s="65"/>
      <c r="B247" s="68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5">
      <c r="A248" s="65"/>
      <c r="B248" s="68"/>
      <c r="C248" s="67"/>
      <c r="D248" s="67"/>
      <c r="E248" s="67"/>
      <c r="F248" s="67"/>
      <c r="G248" s="67"/>
      <c r="H248" s="67"/>
      <c r="I248" s="67"/>
      <c r="J248" s="67"/>
      <c r="K248" s="67"/>
      <c r="L248" s="67"/>
    </row>
    <row r="249" spans="1:12" ht="15">
      <c r="A249" s="65"/>
      <c r="B249" s="68"/>
      <c r="C249" s="67"/>
      <c r="D249" s="67"/>
      <c r="E249" s="67"/>
      <c r="F249" s="67"/>
      <c r="G249" s="67"/>
      <c r="H249" s="67"/>
      <c r="I249" s="67"/>
      <c r="J249" s="67"/>
      <c r="K249" s="67"/>
      <c r="L249" s="67"/>
    </row>
    <row r="250" spans="1:12" ht="15">
      <c r="A250" s="65"/>
      <c r="B250" s="68"/>
      <c r="C250" s="67"/>
      <c r="D250" s="67"/>
      <c r="E250" s="67"/>
      <c r="F250" s="67"/>
      <c r="G250" s="67"/>
      <c r="H250" s="67"/>
      <c r="I250" s="67"/>
      <c r="J250" s="67"/>
      <c r="K250" s="67"/>
      <c r="L250" s="67"/>
    </row>
    <row r="251" spans="1:12" ht="15">
      <c r="A251" s="65"/>
      <c r="B251" s="68"/>
      <c r="C251" s="67"/>
      <c r="D251" s="67"/>
      <c r="E251" s="67"/>
      <c r="F251" s="67"/>
      <c r="G251" s="67"/>
      <c r="H251" s="67"/>
      <c r="I251" s="67"/>
      <c r="J251" s="67"/>
      <c r="K251" s="67"/>
      <c r="L251" s="67"/>
    </row>
    <row r="252" spans="1:12" ht="15">
      <c r="A252" s="65"/>
      <c r="B252" s="68"/>
      <c r="C252" s="67"/>
      <c r="D252" s="67"/>
      <c r="E252" s="67"/>
      <c r="F252" s="67"/>
      <c r="G252" s="67"/>
      <c r="H252" s="67"/>
      <c r="I252" s="67"/>
      <c r="J252" s="67"/>
      <c r="K252" s="67"/>
      <c r="L252" s="67"/>
    </row>
    <row r="253" spans="1:12" ht="15">
      <c r="A253" s="65"/>
      <c r="B253" s="68"/>
      <c r="C253" s="67"/>
      <c r="D253" s="67"/>
      <c r="E253" s="67"/>
      <c r="F253" s="67"/>
      <c r="G253" s="67"/>
      <c r="H253" s="67"/>
      <c r="I253" s="67"/>
      <c r="J253" s="67"/>
      <c r="K253" s="67"/>
      <c r="L253" s="67"/>
    </row>
    <row r="254" spans="1:12" ht="15">
      <c r="A254" s="65"/>
      <c r="B254" s="68"/>
      <c r="C254" s="67"/>
      <c r="D254" s="67"/>
      <c r="E254" s="67"/>
      <c r="F254" s="67"/>
      <c r="G254" s="67"/>
      <c r="H254" s="67"/>
      <c r="I254" s="67"/>
      <c r="J254" s="67"/>
      <c r="K254" s="67"/>
      <c r="L254" s="67"/>
    </row>
    <row r="255" spans="1:12" ht="15">
      <c r="A255" s="65"/>
      <c r="B255" s="68"/>
      <c r="C255" s="67"/>
      <c r="D255" s="67"/>
      <c r="E255" s="67"/>
      <c r="F255" s="67"/>
      <c r="G255" s="67"/>
      <c r="H255" s="67"/>
      <c r="I255" s="67"/>
      <c r="J255" s="67"/>
      <c r="K255" s="67"/>
      <c r="L255" s="67"/>
    </row>
    <row r="256" spans="1:12" ht="15">
      <c r="A256" s="65"/>
      <c r="B256" s="68"/>
      <c r="C256" s="67"/>
      <c r="D256" s="67"/>
      <c r="E256" s="67"/>
      <c r="F256" s="67"/>
      <c r="G256" s="67"/>
      <c r="H256" s="67"/>
      <c r="I256" s="67"/>
      <c r="J256" s="67"/>
      <c r="K256" s="67"/>
      <c r="L256" s="67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28" bottom="0.31" header="0" footer="0"/>
  <pageSetup horizontalDpi="300" verticalDpi="300" orientation="landscape" paperSize="9" scale="80" r:id="rId1"/>
  <rowBreaks count="2" manualBreakCount="2">
    <brk id="46" max="255" man="1"/>
    <brk id="85" max="14" man="1"/>
  </rowBreaks>
  <colBreaks count="1" manualBreakCount="1">
    <brk id="9" max="12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plaanning commision</cp:lastModifiedBy>
  <cp:lastPrinted>2006-09-06T12:06:11Z</cp:lastPrinted>
  <dcterms:created xsi:type="dcterms:W3CDTF">2006-09-06T11:41:35Z</dcterms:created>
  <dcterms:modified xsi:type="dcterms:W3CDTF">2006-09-06T12:06:18Z</dcterms:modified>
  <cp:category/>
  <cp:version/>
  <cp:contentType/>
  <cp:contentStatus/>
</cp:coreProperties>
</file>