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est Bengal(F)" sheetId="1" r:id="rId1"/>
  </sheets>
  <definedNames>
    <definedName name="_xlnm.Print_Area" localSheetId="0">'West Bengal(F)'!$A$1:$O$122</definedName>
    <definedName name="_xlnm.Print_Titles" localSheetId="0">'West Bengal(F)'!$A:$B,'West Bengal(F)'!$1:$7</definedName>
  </definedNames>
  <calcPr fullCalcOnLoad="1"/>
</workbook>
</file>

<file path=xl/sharedStrings.xml><?xml version="1.0" encoding="utf-8"?>
<sst xmlns="http://schemas.openxmlformats.org/spreadsheetml/2006/main" count="154" uniqueCount="144">
  <si>
    <t xml:space="preserve">FINANCIAL PERFORMANCE OF WEST BENGAL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</si>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</sst>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39" fontId="13" fillId="2" borderId="4" xfId="0" applyNumberFormat="1" applyFont="1" applyFill="1" applyBorder="1" applyAlignment="1">
      <alignment horizontal="center"/>
    </xf>
    <xf numFmtId="2" fontId="12" fillId="2" borderId="5" xfId="0" applyNumberFormat="1" applyFont="1" applyFill="1" applyBorder="1" applyAlignment="1">
      <alignment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2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1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73" fontId="9" fillId="2" borderId="4" xfId="0" applyNumberFormat="1" applyFont="1" applyFill="1" applyBorder="1" applyAlignment="1">
      <alignment horizontal="center"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8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2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4"/>
  <sheetViews>
    <sheetView tabSelected="1" zoomScale="85" zoomScaleNormal="85" zoomScaleSheetLayoutView="40" workbookViewId="0" topLeftCell="A1">
      <selection activeCell="A1" sqref="A1:B1"/>
    </sheetView>
  </sheetViews>
  <sheetFormatPr defaultColWidth="9.140625" defaultRowHeight="12.75"/>
  <cols>
    <col min="1" max="1" width="5.28125" style="64" customWidth="1"/>
    <col min="2" max="2" width="55.421875" style="7" customWidth="1"/>
    <col min="3" max="3" width="15.57421875" style="3" customWidth="1"/>
    <col min="4" max="4" width="14.421875" style="3" customWidth="1"/>
    <col min="5" max="5" width="13.421875" style="3" customWidth="1"/>
    <col min="6" max="7" width="14.00390625" style="3" customWidth="1"/>
    <col min="8" max="8" width="14.57421875" style="3" customWidth="1"/>
    <col min="9" max="9" width="14.140625" style="3" customWidth="1"/>
    <col min="10" max="11" width="13.574218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67"/>
      <c r="B1" s="67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70" t="s">
        <v>2</v>
      </c>
      <c r="B3" s="68" t="s">
        <v>3</v>
      </c>
      <c r="C3" s="66" t="s">
        <v>4</v>
      </c>
      <c r="D3" s="65" t="s">
        <v>5</v>
      </c>
      <c r="E3" s="65"/>
      <c r="F3" s="65"/>
      <c r="G3" s="65" t="s">
        <v>6</v>
      </c>
      <c r="H3" s="65"/>
      <c r="I3" s="65"/>
      <c r="J3" s="65" t="s">
        <v>7</v>
      </c>
      <c r="K3" s="65"/>
      <c r="L3" s="65"/>
      <c r="M3" s="65" t="s">
        <v>8</v>
      </c>
      <c r="N3" s="65"/>
      <c r="O3" s="66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70"/>
      <c r="B4" s="68"/>
      <c r="C4" s="69"/>
      <c r="D4" s="66" t="s">
        <v>10</v>
      </c>
      <c r="E4" s="66" t="s">
        <v>11</v>
      </c>
      <c r="F4" s="66" t="s">
        <v>12</v>
      </c>
      <c r="G4" s="66" t="s">
        <v>10</v>
      </c>
      <c r="H4" s="66" t="s">
        <v>11</v>
      </c>
      <c r="I4" s="66" t="s">
        <v>12</v>
      </c>
      <c r="J4" s="66" t="s">
        <v>10</v>
      </c>
      <c r="K4" s="66" t="s">
        <v>11</v>
      </c>
      <c r="L4" s="66" t="s">
        <v>12</v>
      </c>
      <c r="M4" s="66" t="s">
        <v>10</v>
      </c>
      <c r="N4" s="66" t="s">
        <v>11</v>
      </c>
      <c r="O4" s="6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70"/>
      <c r="B5" s="68"/>
      <c r="C5" s="6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70"/>
      <c r="B6" s="68"/>
      <c r="C6" s="69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19412</v>
      </c>
      <c r="D9" s="19">
        <v>3944</v>
      </c>
      <c r="E9" s="19">
        <v>2064</v>
      </c>
      <c r="F9" s="20">
        <v>1636.79</v>
      </c>
      <c r="G9" s="21">
        <v>1497</v>
      </c>
      <c r="H9" s="22">
        <v>910.28</v>
      </c>
      <c r="I9" s="23">
        <v>831.14</v>
      </c>
      <c r="J9" s="20">
        <v>2174.5</v>
      </c>
      <c r="K9" s="19">
        <v>1591.56</v>
      </c>
      <c r="L9" s="20">
        <v>1171.53</v>
      </c>
      <c r="M9" s="22">
        <v>2684</v>
      </c>
      <c r="N9" s="23">
        <v>2684</v>
      </c>
      <c r="O9" s="24">
        <v>3225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/>
      <c r="D10" s="19"/>
      <c r="E10" s="19"/>
      <c r="F10" s="20">
        <v>0</v>
      </c>
      <c r="G10" s="22">
        <v>0</v>
      </c>
      <c r="H10" s="22">
        <v>0</v>
      </c>
      <c r="I10" s="23">
        <v>118.69</v>
      </c>
      <c r="J10" s="20">
        <v>266</v>
      </c>
      <c r="K10" s="19"/>
      <c r="L10" s="20">
        <v>0</v>
      </c>
      <c r="M10" s="22">
        <v>442</v>
      </c>
      <c r="N10" s="23">
        <v>442</v>
      </c>
      <c r="O10" s="24">
        <v>536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1327</v>
      </c>
      <c r="D11" s="19">
        <v>229</v>
      </c>
      <c r="E11" s="19">
        <v>122</v>
      </c>
      <c r="F11" s="20">
        <v>189.58</v>
      </c>
      <c r="G11" s="21">
        <v>54</v>
      </c>
      <c r="H11" s="22">
        <v>37.5</v>
      </c>
      <c r="I11" s="23">
        <v>23.7</v>
      </c>
      <c r="J11" s="20"/>
      <c r="K11" s="19"/>
      <c r="L11" s="20">
        <v>21.33</v>
      </c>
      <c r="M11" s="22"/>
      <c r="N11" s="23"/>
      <c r="O11" s="24">
        <v>75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0"/>
      <c r="G12" s="22"/>
      <c r="H12" s="22"/>
      <c r="I12" s="23"/>
      <c r="J12" s="20">
        <v>69.2</v>
      </c>
      <c r="K12" s="19">
        <v>64.97</v>
      </c>
      <c r="L12" s="20"/>
      <c r="M12" s="22">
        <v>72.52</v>
      </c>
      <c r="N12" s="23">
        <v>72.52</v>
      </c>
      <c r="O12" s="2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5"/>
      <c r="B13" s="18" t="s">
        <v>33</v>
      </c>
      <c r="C13" s="19">
        <v>11033</v>
      </c>
      <c r="D13" s="19">
        <v>2187</v>
      </c>
      <c r="E13" s="19">
        <v>1245</v>
      </c>
      <c r="F13" s="20">
        <v>743.64</v>
      </c>
      <c r="G13" s="21">
        <v>928</v>
      </c>
      <c r="H13" s="22">
        <v>305.61</v>
      </c>
      <c r="I13" s="23">
        <v>198.42</v>
      </c>
      <c r="J13" s="20">
        <v>752</v>
      </c>
      <c r="K13" s="19">
        <v>560.65</v>
      </c>
      <c r="L13" s="20">
        <v>671.93</v>
      </c>
      <c r="M13" s="22">
        <v>782</v>
      </c>
      <c r="N13" s="23">
        <v>782</v>
      </c>
      <c r="O13" s="24">
        <v>800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5"/>
      <c r="B14" s="18" t="s">
        <v>34</v>
      </c>
      <c r="C14" s="19">
        <v>3215</v>
      </c>
      <c r="D14" s="19">
        <v>623</v>
      </c>
      <c r="E14" s="19">
        <v>315</v>
      </c>
      <c r="F14" s="20">
        <v>260.1</v>
      </c>
      <c r="G14" s="21">
        <v>168</v>
      </c>
      <c r="H14" s="22">
        <v>88.39</v>
      </c>
      <c r="I14" s="23">
        <v>175.12</v>
      </c>
      <c r="J14" s="20">
        <v>325</v>
      </c>
      <c r="K14" s="19">
        <v>146.35</v>
      </c>
      <c r="L14" s="20">
        <v>89.57</v>
      </c>
      <c r="M14" s="22">
        <v>389</v>
      </c>
      <c r="N14" s="23">
        <v>389</v>
      </c>
      <c r="O14" s="24">
        <v>763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5"/>
      <c r="B15" s="18" t="s">
        <v>35</v>
      </c>
      <c r="C15" s="19">
        <v>17560</v>
      </c>
      <c r="D15" s="19">
        <v>3140</v>
      </c>
      <c r="E15" s="19">
        <v>2055</v>
      </c>
      <c r="F15" s="20">
        <v>1683.78</v>
      </c>
      <c r="G15" s="21">
        <v>2518</v>
      </c>
      <c r="H15" s="22">
        <v>2973</v>
      </c>
      <c r="I15" s="23">
        <v>2702.29</v>
      </c>
      <c r="J15" s="20">
        <v>3195</v>
      </c>
      <c r="K15" s="19">
        <v>3345</v>
      </c>
      <c r="L15" s="20">
        <v>3653.24</v>
      </c>
      <c r="M15" s="22">
        <v>3295</v>
      </c>
      <c r="N15" s="23">
        <v>3295</v>
      </c>
      <c r="O15" s="24">
        <v>3915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5"/>
      <c r="B16" s="18" t="s">
        <v>36</v>
      </c>
      <c r="C16" s="19">
        <v>16443</v>
      </c>
      <c r="D16" s="19">
        <v>3920</v>
      </c>
      <c r="E16" s="19">
        <v>1723</v>
      </c>
      <c r="F16" s="20">
        <v>1037.76</v>
      </c>
      <c r="G16" s="21">
        <v>1783</v>
      </c>
      <c r="H16" s="22">
        <v>745.95</v>
      </c>
      <c r="I16" s="23">
        <v>428.53</v>
      </c>
      <c r="J16" s="20">
        <v>1940.95</v>
      </c>
      <c r="K16" s="19">
        <v>1440.95</v>
      </c>
      <c r="L16" s="20">
        <v>643.32</v>
      </c>
      <c r="M16" s="22">
        <v>2221.52</v>
      </c>
      <c r="N16" s="23">
        <v>2521.52</v>
      </c>
      <c r="O16" s="24">
        <v>3042.6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5"/>
      <c r="B17" s="18" t="s">
        <v>37</v>
      </c>
      <c r="C17" s="19">
        <v>1306</v>
      </c>
      <c r="D17" s="19">
        <v>209</v>
      </c>
      <c r="E17" s="19">
        <v>171</v>
      </c>
      <c r="F17" s="20">
        <v>138.41</v>
      </c>
      <c r="G17" s="21">
        <v>53</v>
      </c>
      <c r="H17" s="22">
        <v>265.56</v>
      </c>
      <c r="I17" s="23">
        <v>390.01</v>
      </c>
      <c r="J17" s="20">
        <v>353</v>
      </c>
      <c r="K17" s="19">
        <v>203.92</v>
      </c>
      <c r="L17" s="20">
        <v>170</v>
      </c>
      <c r="M17" s="22">
        <v>260</v>
      </c>
      <c r="N17" s="23">
        <v>260</v>
      </c>
      <c r="O17" s="24">
        <v>287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5"/>
      <c r="B18" s="18" t="s">
        <v>38</v>
      </c>
      <c r="C18" s="19">
        <v>301</v>
      </c>
      <c r="D18" s="19">
        <v>48</v>
      </c>
      <c r="E18" s="19">
        <v>72</v>
      </c>
      <c r="F18" s="20">
        <v>8.61</v>
      </c>
      <c r="G18" s="21">
        <v>13</v>
      </c>
      <c r="H18" s="22">
        <v>13</v>
      </c>
      <c r="I18" s="23">
        <v>5.14</v>
      </c>
      <c r="J18" s="20">
        <v>16.07</v>
      </c>
      <c r="K18" s="19">
        <v>16.07</v>
      </c>
      <c r="L18" s="20">
        <v>18.61</v>
      </c>
      <c r="M18" s="22">
        <v>36.07</v>
      </c>
      <c r="N18" s="23">
        <v>36.07</v>
      </c>
      <c r="O18" s="24">
        <v>43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5"/>
      <c r="B19" s="18" t="s">
        <v>39</v>
      </c>
      <c r="C19" s="19">
        <v>5427</v>
      </c>
      <c r="D19" s="19">
        <v>932</v>
      </c>
      <c r="E19" s="19">
        <v>505</v>
      </c>
      <c r="F19" s="20">
        <v>721.21</v>
      </c>
      <c r="G19" s="21">
        <v>247</v>
      </c>
      <c r="H19" s="22">
        <v>394.41</v>
      </c>
      <c r="I19" s="23">
        <v>347.31</v>
      </c>
      <c r="J19" s="20">
        <v>616.1</v>
      </c>
      <c r="K19" s="19">
        <v>555.1</v>
      </c>
      <c r="L19" s="20">
        <v>672.85</v>
      </c>
      <c r="M19" s="22">
        <v>799.76</v>
      </c>
      <c r="N19" s="23">
        <v>799.76</v>
      </c>
      <c r="O19" s="24">
        <v>992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5"/>
      <c r="B20" s="18" t="s">
        <v>40</v>
      </c>
      <c r="C20" s="19">
        <v>2522</v>
      </c>
      <c r="D20" s="19">
        <v>404</v>
      </c>
      <c r="E20" s="19">
        <v>288</v>
      </c>
      <c r="F20" s="20">
        <v>0</v>
      </c>
      <c r="G20" s="21">
        <v>108</v>
      </c>
      <c r="H20" s="22">
        <v>120.35</v>
      </c>
      <c r="I20" s="23">
        <v>0</v>
      </c>
      <c r="J20" s="20">
        <v>186</v>
      </c>
      <c r="K20" s="19">
        <v>100</v>
      </c>
      <c r="L20" s="20">
        <v>0</v>
      </c>
      <c r="M20" s="22">
        <v>186</v>
      </c>
      <c r="N20" s="23">
        <v>186</v>
      </c>
      <c r="O20" s="24">
        <v>200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5"/>
      <c r="B21" s="18" t="s">
        <v>41</v>
      </c>
      <c r="C21" s="19">
        <v>8995</v>
      </c>
      <c r="D21" s="19">
        <v>1441</v>
      </c>
      <c r="E21" s="19">
        <v>1034</v>
      </c>
      <c r="F21" s="20">
        <v>855.73</v>
      </c>
      <c r="G21" s="21">
        <v>686</v>
      </c>
      <c r="H21" s="22">
        <v>574.73</v>
      </c>
      <c r="I21" s="23">
        <v>712.88</v>
      </c>
      <c r="J21" s="20">
        <v>689.73</v>
      </c>
      <c r="K21" s="19">
        <v>1492.75</v>
      </c>
      <c r="L21" s="20">
        <v>1211.29</v>
      </c>
      <c r="M21" s="22">
        <v>1384.95</v>
      </c>
      <c r="N21" s="23">
        <v>1384.95</v>
      </c>
      <c r="O21" s="24">
        <v>3548.9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5"/>
      <c r="B22" s="18" t="s">
        <v>127</v>
      </c>
      <c r="C22" s="19"/>
      <c r="D22" s="19"/>
      <c r="E22" s="19"/>
      <c r="F22" s="20"/>
      <c r="G22" s="22"/>
      <c r="H22" s="22"/>
      <c r="I22" s="23"/>
      <c r="J22" s="20"/>
      <c r="K22" s="19"/>
      <c r="L22" s="20"/>
      <c r="M22" s="22"/>
      <c r="N22" s="23"/>
      <c r="O22" s="2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5"/>
      <c r="B23" s="18" t="s">
        <v>42</v>
      </c>
      <c r="C23" s="19">
        <v>0</v>
      </c>
      <c r="D23" s="19">
        <v>633</v>
      </c>
      <c r="E23" s="19">
        <v>362</v>
      </c>
      <c r="F23" s="20">
        <v>65.3</v>
      </c>
      <c r="G23" s="21">
        <v>170</v>
      </c>
      <c r="H23" s="22">
        <v>0</v>
      </c>
      <c r="I23" s="23">
        <v>167.03</v>
      </c>
      <c r="J23" s="20">
        <v>189</v>
      </c>
      <c r="K23" s="19">
        <v>188</v>
      </c>
      <c r="L23" s="20">
        <v>149.45</v>
      </c>
      <c r="M23" s="22">
        <v>0</v>
      </c>
      <c r="N23" s="23">
        <v>0</v>
      </c>
      <c r="O23" s="24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5"/>
      <c r="B24" s="18" t="s">
        <v>43</v>
      </c>
      <c r="C24" s="19">
        <v>3922</v>
      </c>
      <c r="D24" s="19">
        <v>0</v>
      </c>
      <c r="E24" s="19">
        <v>0</v>
      </c>
      <c r="F24" s="20">
        <v>0</v>
      </c>
      <c r="G24" s="21">
        <v>0</v>
      </c>
      <c r="H24" s="22">
        <v>137</v>
      </c>
      <c r="I24" s="23">
        <v>0</v>
      </c>
      <c r="J24" s="20"/>
      <c r="K24" s="19"/>
      <c r="L24" s="20">
        <v>0</v>
      </c>
      <c r="M24" s="22">
        <v>282</v>
      </c>
      <c r="N24" s="23">
        <v>282</v>
      </c>
      <c r="O24" s="24">
        <v>357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3" customFormat="1" ht="15" customHeight="1">
      <c r="A25" s="25"/>
      <c r="B25" s="26" t="s">
        <v>44</v>
      </c>
      <c r="C25" s="27">
        <f>SUM(C9:C24)</f>
        <v>91463</v>
      </c>
      <c r="D25" s="27">
        <f>SUM(D9:D24)</f>
        <v>17710</v>
      </c>
      <c r="E25" s="27">
        <f>SUM(E9:E24)</f>
        <v>9956</v>
      </c>
      <c r="F25" s="28">
        <f>SUM(F9:F24)</f>
        <v>7340.909999999999</v>
      </c>
      <c r="G25" s="29">
        <f>SUM(G8:G24)</f>
        <v>8225</v>
      </c>
      <c r="H25" s="29">
        <f>SUM(H8:H24)</f>
        <v>6565.780000000001</v>
      </c>
      <c r="I25" s="30">
        <f>SUM(I8:I24)</f>
        <v>6100.260000000001</v>
      </c>
      <c r="J25" s="28">
        <f aca="true" t="shared" si="0" ref="J25:O25">SUM(J9:J24)</f>
        <v>10772.55</v>
      </c>
      <c r="K25" s="27">
        <f t="shared" si="0"/>
        <v>9705.32</v>
      </c>
      <c r="L25" s="28">
        <f t="shared" si="0"/>
        <v>8473.119999999999</v>
      </c>
      <c r="M25" s="29">
        <f t="shared" si="0"/>
        <v>12834.820000000002</v>
      </c>
      <c r="N25" s="30">
        <f t="shared" si="0"/>
        <v>13134.820000000002</v>
      </c>
      <c r="O25" s="31">
        <f t="shared" si="0"/>
        <v>17784.5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5" customHeight="1">
      <c r="A26" s="25"/>
      <c r="B26" s="18"/>
      <c r="C26" s="19"/>
      <c r="D26" s="19"/>
      <c r="E26" s="19"/>
      <c r="F26" s="34"/>
      <c r="G26" s="22"/>
      <c r="H26" s="22"/>
      <c r="I26" s="23"/>
      <c r="J26" s="20"/>
      <c r="K26" s="35"/>
      <c r="L26" s="28"/>
      <c r="M26" s="22"/>
      <c r="N26" s="23"/>
      <c r="O26" s="2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5" t="s">
        <v>45</v>
      </c>
      <c r="B27" s="14" t="s">
        <v>128</v>
      </c>
      <c r="C27" s="19"/>
      <c r="D27" s="19"/>
      <c r="E27" s="19"/>
      <c r="F27" s="20"/>
      <c r="G27" s="22"/>
      <c r="H27" s="22"/>
      <c r="I27" s="23"/>
      <c r="J27" s="20"/>
      <c r="K27" s="19"/>
      <c r="L27" s="20"/>
      <c r="M27" s="22"/>
      <c r="N27" s="23"/>
      <c r="O27" s="2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5"/>
      <c r="B28" s="14" t="s">
        <v>129</v>
      </c>
      <c r="C28" s="19"/>
      <c r="D28" s="19"/>
      <c r="E28" s="19"/>
      <c r="F28" s="20"/>
      <c r="G28" s="22"/>
      <c r="H28" s="22"/>
      <c r="I28" s="23"/>
      <c r="J28" s="20"/>
      <c r="K28" s="19"/>
      <c r="L28" s="20"/>
      <c r="M28" s="22"/>
      <c r="N28" s="23"/>
      <c r="O28" s="2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5"/>
      <c r="B29" s="18" t="s">
        <v>46</v>
      </c>
      <c r="C29" s="19">
        <v>0</v>
      </c>
      <c r="D29" s="19">
        <v>15</v>
      </c>
      <c r="E29" s="19">
        <v>0</v>
      </c>
      <c r="F29" s="20">
        <v>0</v>
      </c>
      <c r="G29" s="21">
        <v>4</v>
      </c>
      <c r="H29" s="22">
        <v>0</v>
      </c>
      <c r="I29" s="23">
        <v>0</v>
      </c>
      <c r="J29" s="20"/>
      <c r="K29" s="19"/>
      <c r="L29" s="20">
        <v>0</v>
      </c>
      <c r="M29" s="22">
        <v>0</v>
      </c>
      <c r="N29" s="23">
        <v>0</v>
      </c>
      <c r="O29" s="24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5"/>
      <c r="B30" s="18" t="s">
        <v>47</v>
      </c>
      <c r="C30" s="19"/>
      <c r="D30" s="19">
        <v>0</v>
      </c>
      <c r="E30" s="19">
        <v>0</v>
      </c>
      <c r="F30" s="20">
        <v>0</v>
      </c>
      <c r="G30" s="21">
        <v>0</v>
      </c>
      <c r="H30" s="22">
        <v>0</v>
      </c>
      <c r="I30" s="23">
        <v>0</v>
      </c>
      <c r="J30" s="20"/>
      <c r="K30" s="19"/>
      <c r="L30" s="20">
        <v>0</v>
      </c>
      <c r="M30" s="22">
        <v>0</v>
      </c>
      <c r="N30" s="23">
        <v>0</v>
      </c>
      <c r="O30" s="24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5"/>
      <c r="B31" s="18" t="s">
        <v>48</v>
      </c>
      <c r="C31" s="19">
        <v>0</v>
      </c>
      <c r="D31" s="19">
        <v>46</v>
      </c>
      <c r="E31" s="19">
        <v>0</v>
      </c>
      <c r="F31" s="20">
        <v>0</v>
      </c>
      <c r="G31" s="21">
        <v>12</v>
      </c>
      <c r="H31" s="22">
        <v>0</v>
      </c>
      <c r="I31" s="23">
        <v>0.51</v>
      </c>
      <c r="J31" s="20">
        <v>15</v>
      </c>
      <c r="K31" s="19">
        <v>54.3</v>
      </c>
      <c r="L31" s="20">
        <v>0</v>
      </c>
      <c r="M31" s="22">
        <v>17.8</v>
      </c>
      <c r="N31" s="23">
        <v>17.8</v>
      </c>
      <c r="O31" s="24">
        <v>80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5"/>
      <c r="B32" s="18" t="s">
        <v>49</v>
      </c>
      <c r="C32" s="19"/>
      <c r="D32" s="19">
        <v>0</v>
      </c>
      <c r="E32" s="19">
        <v>0</v>
      </c>
      <c r="F32" s="20">
        <v>0</v>
      </c>
      <c r="G32" s="21">
        <v>0</v>
      </c>
      <c r="H32" s="22">
        <v>0</v>
      </c>
      <c r="I32" s="23">
        <v>7.5</v>
      </c>
      <c r="J32" s="20">
        <v>10</v>
      </c>
      <c r="K32" s="19">
        <v>10</v>
      </c>
      <c r="L32" s="20">
        <v>0</v>
      </c>
      <c r="M32" s="22">
        <v>18</v>
      </c>
      <c r="N32" s="23">
        <v>15</v>
      </c>
      <c r="O32" s="24">
        <v>115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5"/>
      <c r="B33" s="18" t="s">
        <v>50</v>
      </c>
      <c r="C33" s="19"/>
      <c r="D33" s="19">
        <v>1265</v>
      </c>
      <c r="E33" s="19">
        <v>1273</v>
      </c>
      <c r="F33" s="20">
        <v>613.63</v>
      </c>
      <c r="G33" s="21">
        <v>339</v>
      </c>
      <c r="H33" s="22">
        <v>4157</v>
      </c>
      <c r="I33" s="23">
        <v>1247.45</v>
      </c>
      <c r="J33" s="20">
        <v>2500</v>
      </c>
      <c r="K33" s="19">
        <v>1684.25</v>
      </c>
      <c r="L33" s="20">
        <v>0</v>
      </c>
      <c r="M33" s="22">
        <v>2500</v>
      </c>
      <c r="N33" s="23">
        <v>2503</v>
      </c>
      <c r="O33" s="24">
        <v>2920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5"/>
      <c r="B34" s="18" t="s">
        <v>51</v>
      </c>
      <c r="C34" s="19"/>
      <c r="D34" s="19"/>
      <c r="E34" s="19"/>
      <c r="F34" s="20">
        <v>0</v>
      </c>
      <c r="G34" s="22">
        <v>0</v>
      </c>
      <c r="H34" s="22">
        <v>0</v>
      </c>
      <c r="I34" s="23">
        <v>0</v>
      </c>
      <c r="J34" s="20">
        <v>12000</v>
      </c>
      <c r="K34" s="19"/>
      <c r="L34" s="20">
        <v>0</v>
      </c>
      <c r="M34" s="22">
        <v>0</v>
      </c>
      <c r="N34" s="23">
        <v>0</v>
      </c>
      <c r="O34" s="24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5"/>
      <c r="B35" s="18" t="s">
        <v>52</v>
      </c>
      <c r="C35" s="19">
        <v>7444</v>
      </c>
      <c r="D35" s="19">
        <v>0</v>
      </c>
      <c r="E35" s="19">
        <v>0</v>
      </c>
      <c r="F35" s="20">
        <v>0</v>
      </c>
      <c r="G35" s="22">
        <v>0</v>
      </c>
      <c r="H35" s="22">
        <v>0</v>
      </c>
      <c r="I35" s="23">
        <v>0</v>
      </c>
      <c r="J35" s="20"/>
      <c r="K35" s="19">
        <v>12000</v>
      </c>
      <c r="L35" s="20">
        <v>1859.02</v>
      </c>
      <c r="M35" s="22">
        <v>12000</v>
      </c>
      <c r="N35" s="23">
        <v>12000</v>
      </c>
      <c r="O35" s="24"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5"/>
      <c r="B36" s="14" t="s">
        <v>130</v>
      </c>
      <c r="C36" s="19"/>
      <c r="D36" s="19"/>
      <c r="E36" s="19"/>
      <c r="F36" s="20"/>
      <c r="G36" s="22"/>
      <c r="H36" s="22"/>
      <c r="I36" s="23"/>
      <c r="J36" s="20"/>
      <c r="K36" s="19"/>
      <c r="L36" s="20"/>
      <c r="M36" s="22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5"/>
      <c r="B37" s="18" t="s">
        <v>53</v>
      </c>
      <c r="C37" s="19"/>
      <c r="D37" s="19"/>
      <c r="E37" s="19"/>
      <c r="F37" s="20">
        <v>4628.13</v>
      </c>
      <c r="G37" s="21">
        <v>0</v>
      </c>
      <c r="H37" s="22">
        <v>11240</v>
      </c>
      <c r="I37" s="23">
        <v>7484.47</v>
      </c>
      <c r="J37" s="20">
        <v>10432</v>
      </c>
      <c r="K37" s="19">
        <v>7930</v>
      </c>
      <c r="L37" s="20">
        <v>0</v>
      </c>
      <c r="M37" s="22">
        <v>9200</v>
      </c>
      <c r="N37" s="23">
        <v>9200</v>
      </c>
      <c r="O37" s="24">
        <v>7000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5"/>
      <c r="B38" s="18" t="s">
        <v>54</v>
      </c>
      <c r="C38" s="19">
        <f>27474+19843</f>
        <v>47317</v>
      </c>
      <c r="D38" s="19">
        <v>4915</v>
      </c>
      <c r="E38" s="19">
        <f>4915+142</f>
        <v>5057</v>
      </c>
      <c r="F38" s="20">
        <v>0</v>
      </c>
      <c r="G38" s="36">
        <v>0</v>
      </c>
      <c r="H38" s="22">
        <v>0</v>
      </c>
      <c r="I38" s="23">
        <v>0</v>
      </c>
      <c r="J38" s="20"/>
      <c r="K38" s="19"/>
      <c r="L38" s="20">
        <v>18719.32</v>
      </c>
      <c r="M38" s="22">
        <v>0</v>
      </c>
      <c r="N38" s="23">
        <v>0</v>
      </c>
      <c r="O38" s="24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5"/>
      <c r="B39" s="14" t="s">
        <v>55</v>
      </c>
      <c r="C39" s="19">
        <v>2228</v>
      </c>
      <c r="D39" s="19">
        <v>359</v>
      </c>
      <c r="E39" s="19">
        <v>250</v>
      </c>
      <c r="F39" s="20">
        <v>203.57</v>
      </c>
      <c r="G39" s="36">
        <v>96</v>
      </c>
      <c r="H39" s="22">
        <v>139</v>
      </c>
      <c r="I39" s="23">
        <v>72.14</v>
      </c>
      <c r="J39" s="20">
        <v>140</v>
      </c>
      <c r="K39" s="19">
        <v>250.62</v>
      </c>
      <c r="L39" s="20">
        <v>142.9</v>
      </c>
      <c r="M39" s="22">
        <v>400</v>
      </c>
      <c r="N39" s="23">
        <v>400</v>
      </c>
      <c r="O39" s="24">
        <v>2285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5"/>
      <c r="B40" s="14" t="s">
        <v>131</v>
      </c>
      <c r="C40" s="19"/>
      <c r="D40" s="19"/>
      <c r="E40" s="19"/>
      <c r="F40" s="20"/>
      <c r="G40" s="36"/>
      <c r="H40" s="22"/>
      <c r="I40" s="23"/>
      <c r="J40" s="20"/>
      <c r="K40" s="19"/>
      <c r="L40" s="20"/>
      <c r="M40" s="22"/>
      <c r="N40" s="23"/>
      <c r="O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5"/>
      <c r="B41" s="18" t="s">
        <v>56</v>
      </c>
      <c r="C41" s="19">
        <v>322780</v>
      </c>
      <c r="D41" s="19">
        <v>84522</v>
      </c>
      <c r="E41" s="19">
        <v>25489</v>
      </c>
      <c r="F41" s="20">
        <v>13949.33</v>
      </c>
      <c r="G41" s="36">
        <v>31512</v>
      </c>
      <c r="H41" s="22">
        <v>0</v>
      </c>
      <c r="I41" s="23">
        <v>0</v>
      </c>
      <c r="J41" s="20">
        <v>17876</v>
      </c>
      <c r="K41" s="19"/>
      <c r="L41" s="20">
        <v>0</v>
      </c>
      <c r="M41" s="22">
        <v>0</v>
      </c>
      <c r="N41" s="23">
        <v>0</v>
      </c>
      <c r="O41" s="24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5"/>
      <c r="B42" s="18" t="s">
        <v>57</v>
      </c>
      <c r="D42" s="19">
        <v>0</v>
      </c>
      <c r="E42" s="19">
        <v>0</v>
      </c>
      <c r="F42" s="20">
        <v>1807.13</v>
      </c>
      <c r="G42" s="36">
        <v>830</v>
      </c>
      <c r="H42" s="22">
        <v>18017</v>
      </c>
      <c r="I42" s="23">
        <v>17767.04</v>
      </c>
      <c r="J42" s="20"/>
      <c r="K42" s="19">
        <v>22221.7</v>
      </c>
      <c r="L42" s="20">
        <v>18291.42</v>
      </c>
      <c r="M42" s="22">
        <v>32522</v>
      </c>
      <c r="N42" s="23">
        <v>43907</v>
      </c>
      <c r="O42" s="24">
        <v>56123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3" customFormat="1" ht="15" customHeight="1">
      <c r="A43" s="25"/>
      <c r="B43" s="26" t="s">
        <v>58</v>
      </c>
      <c r="C43" s="27">
        <f>SUM(C29:C42)</f>
        <v>379769</v>
      </c>
      <c r="D43" s="27">
        <f>SUM(D29:D42)</f>
        <v>91122</v>
      </c>
      <c r="E43" s="27">
        <f>SUM(E29:E42)</f>
        <v>32069</v>
      </c>
      <c r="F43" s="28">
        <f>SUM(F29:F42)</f>
        <v>21201.79</v>
      </c>
      <c r="G43" s="37">
        <f>SUM(G28:G42)</f>
        <v>32793</v>
      </c>
      <c r="H43" s="37">
        <f aca="true" t="shared" si="1" ref="H43:O43">SUM(H29:H42)</f>
        <v>33553</v>
      </c>
      <c r="I43" s="38">
        <f t="shared" si="1"/>
        <v>26579.11</v>
      </c>
      <c r="J43" s="28">
        <f t="shared" si="1"/>
        <v>42973</v>
      </c>
      <c r="K43" s="27">
        <f t="shared" si="1"/>
        <v>44150.869999999995</v>
      </c>
      <c r="L43" s="28">
        <f t="shared" si="1"/>
        <v>39012.66</v>
      </c>
      <c r="M43" s="29">
        <f t="shared" si="1"/>
        <v>56657.8</v>
      </c>
      <c r="N43" s="30">
        <f t="shared" si="1"/>
        <v>68042.8</v>
      </c>
      <c r="O43" s="31">
        <f t="shared" si="1"/>
        <v>68523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ht="15" customHeight="1">
      <c r="A44" s="25"/>
      <c r="B44" s="18"/>
      <c r="C44" s="19"/>
      <c r="D44" s="19"/>
      <c r="E44" s="19"/>
      <c r="F44" s="34"/>
      <c r="G44" s="22"/>
      <c r="H44" s="22"/>
      <c r="I44" s="23"/>
      <c r="J44" s="20"/>
      <c r="K44" s="35"/>
      <c r="L44" s="28"/>
      <c r="M44" s="22"/>
      <c r="N44" s="23"/>
      <c r="O44" s="2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5" t="s">
        <v>59</v>
      </c>
      <c r="B45" s="14" t="s">
        <v>132</v>
      </c>
      <c r="C45" s="27">
        <v>106379</v>
      </c>
      <c r="D45" s="27">
        <f>3881+18571</f>
        <v>22452</v>
      </c>
      <c r="E45" s="27">
        <v>23175</v>
      </c>
      <c r="F45" s="28">
        <v>19620.16</v>
      </c>
      <c r="G45" s="29">
        <f>3081+3956+1393+28639</f>
        <v>37069</v>
      </c>
      <c r="H45" s="29">
        <f>2920.17+3956+1393+9231.03</f>
        <v>17500.2</v>
      </c>
      <c r="I45" s="30">
        <v>20129.15</v>
      </c>
      <c r="J45" s="28">
        <v>22982.4</v>
      </c>
      <c r="K45" s="27">
        <v>25168.54</v>
      </c>
      <c r="L45" s="28">
        <f>2353.6+21287.32</f>
        <v>23640.92</v>
      </c>
      <c r="M45" s="29">
        <f>3576.37+3956+1532+14003</f>
        <v>23067.37</v>
      </c>
      <c r="N45" s="30">
        <f>4376.37+3956+1532+17003</f>
        <v>26867.37</v>
      </c>
      <c r="O45" s="31">
        <f>17109.19+3956+12000+1532+1982+19850</f>
        <v>56429.19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39"/>
      <c r="B46" s="18"/>
      <c r="C46" s="19"/>
      <c r="D46" s="19"/>
      <c r="E46" s="19"/>
      <c r="F46" s="20"/>
      <c r="G46" s="22"/>
      <c r="H46" s="22"/>
      <c r="I46" s="23"/>
      <c r="J46" s="20"/>
      <c r="K46" s="19"/>
      <c r="L46" s="20"/>
      <c r="M46" s="22"/>
      <c r="N46" s="23"/>
      <c r="O46" s="2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5" t="s">
        <v>60</v>
      </c>
      <c r="B47" s="14" t="s">
        <v>133</v>
      </c>
      <c r="C47" s="19"/>
      <c r="D47" s="19"/>
      <c r="E47" s="19"/>
      <c r="F47" s="20"/>
      <c r="G47" s="22"/>
      <c r="H47" s="22"/>
      <c r="I47" s="23"/>
      <c r="J47" s="20"/>
      <c r="K47" s="19"/>
      <c r="L47" s="20"/>
      <c r="M47" s="22"/>
      <c r="N47" s="23"/>
      <c r="O47" s="2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5"/>
      <c r="B48" s="18" t="s">
        <v>61</v>
      </c>
      <c r="C48" s="19">
        <v>89585</v>
      </c>
      <c r="D48" s="19">
        <v>16548</v>
      </c>
      <c r="E48" s="19">
        <v>14746</v>
      </c>
      <c r="F48" s="20">
        <v>8172.66</v>
      </c>
      <c r="G48" s="36">
        <v>7970</v>
      </c>
      <c r="H48" s="22">
        <v>6249.87</v>
      </c>
      <c r="I48" s="23">
        <v>6154.27</v>
      </c>
      <c r="J48" s="20">
        <v>9125</v>
      </c>
      <c r="K48" s="19">
        <v>10176.42</v>
      </c>
      <c r="L48" s="20">
        <v>6357.07</v>
      </c>
      <c r="M48" s="22">
        <v>10713</v>
      </c>
      <c r="N48" s="23">
        <v>12213</v>
      </c>
      <c r="O48" s="24">
        <v>7946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5"/>
      <c r="B49" s="18" t="s">
        <v>62</v>
      </c>
      <c r="C49" s="19">
        <v>23849</v>
      </c>
      <c r="D49" s="19">
        <v>5745</v>
      </c>
      <c r="E49" s="19">
        <v>3882</v>
      </c>
      <c r="F49" s="20">
        <v>2071.82</v>
      </c>
      <c r="G49" s="36">
        <v>2666</v>
      </c>
      <c r="H49" s="22">
        <v>2746.63</v>
      </c>
      <c r="I49" s="23">
        <v>3513.93</v>
      </c>
      <c r="J49" s="20">
        <v>3535</v>
      </c>
      <c r="K49" s="19">
        <v>3411.14</v>
      </c>
      <c r="L49" s="20">
        <v>3350.93</v>
      </c>
      <c r="M49" s="22">
        <v>4808</v>
      </c>
      <c r="N49" s="23">
        <v>4808</v>
      </c>
      <c r="O49" s="24">
        <v>9120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5"/>
      <c r="B50" s="18" t="s">
        <v>63</v>
      </c>
      <c r="C50" s="19">
        <v>5205</v>
      </c>
      <c r="D50" s="19">
        <v>910</v>
      </c>
      <c r="E50" s="19">
        <v>333</v>
      </c>
      <c r="F50" s="20">
        <v>548.81</v>
      </c>
      <c r="G50" s="36">
        <v>244</v>
      </c>
      <c r="H50" s="22">
        <v>574.5</v>
      </c>
      <c r="I50" s="23">
        <f>501.05+533.03</f>
        <v>1034.08</v>
      </c>
      <c r="J50" s="20">
        <v>760</v>
      </c>
      <c r="K50" s="19">
        <v>756</v>
      </c>
      <c r="L50" s="20">
        <v>545.36</v>
      </c>
      <c r="M50" s="22">
        <v>751</v>
      </c>
      <c r="N50" s="23">
        <v>751</v>
      </c>
      <c r="O50" s="24">
        <f>825+7500</f>
        <v>8325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5"/>
      <c r="B51" s="18" t="s">
        <v>64</v>
      </c>
      <c r="C51" s="19">
        <v>71227</v>
      </c>
      <c r="D51" s="19">
        <v>14691</v>
      </c>
      <c r="E51" s="19">
        <v>9175</v>
      </c>
      <c r="F51" s="20">
        <v>9060.73</v>
      </c>
      <c r="G51" s="36">
        <v>10771</v>
      </c>
      <c r="H51" s="22">
        <v>8929.8</v>
      </c>
      <c r="I51" s="23">
        <v>6788.66</v>
      </c>
      <c r="J51" s="20">
        <v>12738</v>
      </c>
      <c r="K51" s="19">
        <v>11314.44</v>
      </c>
      <c r="L51" s="20">
        <v>6933.82</v>
      </c>
      <c r="M51" s="22">
        <v>8413</v>
      </c>
      <c r="N51" s="23">
        <v>12213</v>
      </c>
      <c r="O51" s="24">
        <v>15784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3" customFormat="1" ht="15" customHeight="1">
      <c r="A52" s="39"/>
      <c r="B52" s="26" t="s">
        <v>65</v>
      </c>
      <c r="C52" s="27">
        <f aca="true" t="shared" si="2" ref="C52:M52">SUM(C48:C51)</f>
        <v>189866</v>
      </c>
      <c r="D52" s="27">
        <f t="shared" si="2"/>
        <v>37894</v>
      </c>
      <c r="E52" s="27">
        <f t="shared" si="2"/>
        <v>28136</v>
      </c>
      <c r="F52" s="28">
        <f>SUM(F48:F51)</f>
        <v>19854.019999999997</v>
      </c>
      <c r="G52" s="29">
        <f t="shared" si="2"/>
        <v>21651</v>
      </c>
      <c r="H52" s="29">
        <f t="shared" si="2"/>
        <v>18500.8</v>
      </c>
      <c r="I52" s="30">
        <f>SUM(I48:I51)</f>
        <v>17490.940000000002</v>
      </c>
      <c r="J52" s="28">
        <f t="shared" si="2"/>
        <v>26158</v>
      </c>
      <c r="K52" s="27">
        <f t="shared" si="2"/>
        <v>25658</v>
      </c>
      <c r="L52" s="28">
        <f>SUM(L48:L51)</f>
        <v>17187.18</v>
      </c>
      <c r="M52" s="29">
        <f t="shared" si="2"/>
        <v>24685</v>
      </c>
      <c r="N52" s="30">
        <f>SUM(N48:N51)</f>
        <v>29985</v>
      </c>
      <c r="O52" s="31">
        <f>SUM(O48:O51)</f>
        <v>41175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ht="15" customHeight="1">
      <c r="A53" s="25"/>
      <c r="B53" s="18"/>
      <c r="C53" s="19"/>
      <c r="D53" s="19"/>
      <c r="E53" s="19"/>
      <c r="F53" s="34"/>
      <c r="G53" s="22"/>
      <c r="H53" s="22"/>
      <c r="I53" s="23"/>
      <c r="J53" s="20"/>
      <c r="K53" s="40"/>
      <c r="L53" s="20"/>
      <c r="M53" s="22"/>
      <c r="N53" s="23"/>
      <c r="O53" s="2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5" t="s">
        <v>66</v>
      </c>
      <c r="B54" s="14" t="s">
        <v>134</v>
      </c>
      <c r="C54" s="19"/>
      <c r="D54" s="19"/>
      <c r="E54" s="19"/>
      <c r="F54" s="20"/>
      <c r="G54" s="22"/>
      <c r="H54" s="22"/>
      <c r="I54" s="23"/>
      <c r="J54" s="20"/>
      <c r="K54" s="19"/>
      <c r="L54" s="20"/>
      <c r="M54" s="22"/>
      <c r="N54" s="23"/>
      <c r="O54" s="2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5"/>
      <c r="B55" s="18" t="s">
        <v>67</v>
      </c>
      <c r="C55" s="19">
        <v>784645</v>
      </c>
      <c r="D55" s="19">
        <v>155833</v>
      </c>
      <c r="E55" s="19">
        <v>82199</v>
      </c>
      <c r="F55" s="20">
        <v>75491.5</v>
      </c>
      <c r="G55" s="36">
        <v>122274</v>
      </c>
      <c r="H55" s="22">
        <v>70050</v>
      </c>
      <c r="I55" s="23">
        <v>65202.4</v>
      </c>
      <c r="J55" s="20">
        <v>156748</v>
      </c>
      <c r="K55" s="19">
        <v>128825</v>
      </c>
      <c r="L55" s="20">
        <v>156019.54</v>
      </c>
      <c r="M55" s="22">
        <v>207855</v>
      </c>
      <c r="N55" s="23">
        <v>177451</v>
      </c>
      <c r="O55" s="24">
        <v>211823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5"/>
      <c r="B56" s="18" t="s">
        <v>68</v>
      </c>
      <c r="C56" s="19">
        <v>905</v>
      </c>
      <c r="D56" s="19">
        <v>182</v>
      </c>
      <c r="E56" s="19">
        <v>100</v>
      </c>
      <c r="F56" s="20">
        <v>181.24</v>
      </c>
      <c r="G56" s="36">
        <v>49</v>
      </c>
      <c r="H56" s="22">
        <v>260</v>
      </c>
      <c r="I56" s="23">
        <v>281.18</v>
      </c>
      <c r="J56" s="20">
        <v>400</v>
      </c>
      <c r="K56" s="19">
        <v>336</v>
      </c>
      <c r="L56" s="20">
        <v>367.4</v>
      </c>
      <c r="M56" s="22">
        <v>500</v>
      </c>
      <c r="N56" s="23">
        <v>500</v>
      </c>
      <c r="O56" s="24">
        <f>900</f>
        <v>900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3" customFormat="1" ht="15" customHeight="1">
      <c r="A57" s="25"/>
      <c r="B57" s="26" t="s">
        <v>69</v>
      </c>
      <c r="C57" s="27">
        <f>SUM(C55:C56)</f>
        <v>785550</v>
      </c>
      <c r="D57" s="27">
        <f>SUM(D55:D56)</f>
        <v>156015</v>
      </c>
      <c r="E57" s="27">
        <f>SUM(E55:E56)</f>
        <v>82299</v>
      </c>
      <c r="F57" s="28">
        <f>SUM(F55:F56)</f>
        <v>75672.74</v>
      </c>
      <c r="G57" s="37">
        <f>SUM(G55:G56)</f>
        <v>122323</v>
      </c>
      <c r="H57" s="37">
        <v>70310</v>
      </c>
      <c r="I57" s="38">
        <f aca="true" t="shared" si="3" ref="I57:O57">SUM(I55:I56)</f>
        <v>65483.58</v>
      </c>
      <c r="J57" s="28">
        <f t="shared" si="3"/>
        <v>157148</v>
      </c>
      <c r="K57" s="27">
        <f t="shared" si="3"/>
        <v>129161</v>
      </c>
      <c r="L57" s="28">
        <f t="shared" si="3"/>
        <v>156386.94</v>
      </c>
      <c r="M57" s="29">
        <f t="shared" si="3"/>
        <v>208355</v>
      </c>
      <c r="N57" s="30">
        <f t="shared" si="3"/>
        <v>177951</v>
      </c>
      <c r="O57" s="31">
        <f t="shared" si="3"/>
        <v>212723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ht="15" customHeight="1">
      <c r="A58" s="25"/>
      <c r="B58" s="14"/>
      <c r="C58" s="19"/>
      <c r="D58" s="19"/>
      <c r="E58" s="19"/>
      <c r="F58" s="34"/>
      <c r="G58" s="22"/>
      <c r="H58" s="22"/>
      <c r="I58" s="23"/>
      <c r="J58" s="20"/>
      <c r="K58" s="41"/>
      <c r="L58" s="34"/>
      <c r="M58" s="22"/>
      <c r="N58" s="23"/>
      <c r="O58" s="4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5" t="s">
        <v>70</v>
      </c>
      <c r="B59" s="14" t="s">
        <v>135</v>
      </c>
      <c r="C59" s="19"/>
      <c r="D59" s="19"/>
      <c r="E59" s="19"/>
      <c r="F59" s="20"/>
      <c r="G59" s="22"/>
      <c r="H59" s="22"/>
      <c r="I59" s="23"/>
      <c r="J59" s="20"/>
      <c r="K59" s="19"/>
      <c r="L59" s="20"/>
      <c r="M59" s="22"/>
      <c r="N59" s="23"/>
      <c r="O59" s="2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5"/>
      <c r="B60" s="18" t="s">
        <v>71</v>
      </c>
      <c r="C60" s="19">
        <v>28302</v>
      </c>
      <c r="D60" s="19">
        <v>4625</v>
      </c>
      <c r="E60" s="19">
        <v>3362</v>
      </c>
      <c r="F60" s="20">
        <v>1344.16</v>
      </c>
      <c r="G60" s="36">
        <v>1450</v>
      </c>
      <c r="H60" s="22">
        <v>1304</v>
      </c>
      <c r="I60" s="23">
        <v>1333.44</v>
      </c>
      <c r="J60" s="20">
        <v>1438.5</v>
      </c>
      <c r="K60" s="19">
        <v>3056.82</v>
      </c>
      <c r="L60" s="20">
        <v>3562.41</v>
      </c>
      <c r="M60" s="22">
        <v>3812</v>
      </c>
      <c r="N60" s="23">
        <v>3435</v>
      </c>
      <c r="O60" s="24">
        <f>3627+117+810+376+584</f>
        <v>5514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5"/>
      <c r="B61" s="18" t="s">
        <v>72</v>
      </c>
      <c r="C61" s="19">
        <v>119614</v>
      </c>
      <c r="D61" s="19">
        <v>19710</v>
      </c>
      <c r="E61" s="19">
        <v>12692</v>
      </c>
      <c r="F61" s="20">
        <v>8843.88</v>
      </c>
      <c r="G61" s="36">
        <v>5379</v>
      </c>
      <c r="H61" s="22">
        <v>13639.75</v>
      </c>
      <c r="I61" s="23">
        <v>2760.19</v>
      </c>
      <c r="J61" s="43">
        <v>11856.2</v>
      </c>
      <c r="K61" s="44">
        <v>17432.2</v>
      </c>
      <c r="L61" s="20">
        <v>13405.73</v>
      </c>
      <c r="M61" s="22">
        <v>13114.2</v>
      </c>
      <c r="N61" s="23">
        <v>18237.2</v>
      </c>
      <c r="O61" s="24">
        <v>19553.72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5"/>
      <c r="B62" s="18" t="s">
        <v>73</v>
      </c>
      <c r="C62" s="19">
        <v>3068</v>
      </c>
      <c r="D62" s="19">
        <v>491</v>
      </c>
      <c r="E62" s="19">
        <v>351</v>
      </c>
      <c r="F62" s="20">
        <v>402.24</v>
      </c>
      <c r="G62" s="36">
        <v>123</v>
      </c>
      <c r="H62" s="22">
        <v>242.4</v>
      </c>
      <c r="I62" s="23">
        <v>232.84</v>
      </c>
      <c r="J62" s="20">
        <v>420</v>
      </c>
      <c r="K62" s="19">
        <v>305</v>
      </c>
      <c r="L62" s="20">
        <v>171.61</v>
      </c>
      <c r="M62" s="22">
        <v>420</v>
      </c>
      <c r="N62" s="23">
        <v>420</v>
      </c>
      <c r="O62" s="24">
        <v>440.03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3" customFormat="1" ht="15" customHeight="1">
      <c r="A63" s="25"/>
      <c r="B63" s="26" t="s">
        <v>74</v>
      </c>
      <c r="C63" s="27">
        <f aca="true" t="shared" si="4" ref="C63:M63">SUM(C60:C62)</f>
        <v>150984</v>
      </c>
      <c r="D63" s="27">
        <f t="shared" si="4"/>
        <v>24826</v>
      </c>
      <c r="E63" s="27">
        <f t="shared" si="4"/>
        <v>16405</v>
      </c>
      <c r="F63" s="28">
        <f>SUM(F60:F62)</f>
        <v>10590.279999999999</v>
      </c>
      <c r="G63" s="29">
        <f t="shared" si="4"/>
        <v>6952</v>
      </c>
      <c r="H63" s="29">
        <f t="shared" si="4"/>
        <v>15186.15</v>
      </c>
      <c r="I63" s="30">
        <f>SUM(I60:I62)</f>
        <v>4326.47</v>
      </c>
      <c r="J63" s="28">
        <f t="shared" si="4"/>
        <v>13714.7</v>
      </c>
      <c r="K63" s="27">
        <f t="shared" si="4"/>
        <v>20794.02</v>
      </c>
      <c r="L63" s="28">
        <f>SUM(L60:L62)</f>
        <v>17139.75</v>
      </c>
      <c r="M63" s="29">
        <f t="shared" si="4"/>
        <v>17346.2</v>
      </c>
      <c r="N63" s="30">
        <f>SUM(N60:N62)</f>
        <v>22092.2</v>
      </c>
      <c r="O63" s="31">
        <f>SUM(O60:O62)</f>
        <v>25507.75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ht="15" customHeight="1">
      <c r="A64" s="25"/>
      <c r="B64" s="14"/>
      <c r="C64" s="19"/>
      <c r="D64" s="19"/>
      <c r="E64" s="19"/>
      <c r="F64" s="34"/>
      <c r="G64" s="22"/>
      <c r="H64" s="22"/>
      <c r="I64" s="23"/>
      <c r="J64" s="20"/>
      <c r="K64" s="35"/>
      <c r="L64" s="20"/>
      <c r="M64" s="22"/>
      <c r="N64" s="23"/>
      <c r="O64" s="2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5" t="s">
        <v>75</v>
      </c>
      <c r="B65" s="14" t="s">
        <v>136</v>
      </c>
      <c r="C65" s="19"/>
      <c r="D65" s="19"/>
      <c r="E65" s="19"/>
      <c r="F65" s="20"/>
      <c r="G65" s="22"/>
      <c r="H65" s="22"/>
      <c r="I65" s="23"/>
      <c r="J65" s="20"/>
      <c r="K65" s="19"/>
      <c r="L65" s="20"/>
      <c r="M65" s="22"/>
      <c r="N65" s="23"/>
      <c r="O65" s="24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5"/>
      <c r="B66" s="18" t="s">
        <v>77</v>
      </c>
      <c r="C66" s="19">
        <v>0</v>
      </c>
      <c r="D66" s="19">
        <v>0</v>
      </c>
      <c r="E66" s="19">
        <v>0</v>
      </c>
      <c r="F66" s="20">
        <v>0</v>
      </c>
      <c r="G66" s="22">
        <v>0</v>
      </c>
      <c r="H66" s="22">
        <v>0</v>
      </c>
      <c r="I66" s="23">
        <v>0</v>
      </c>
      <c r="J66" s="20"/>
      <c r="K66" s="19"/>
      <c r="L66" s="20">
        <v>0</v>
      </c>
      <c r="M66" s="22">
        <v>0</v>
      </c>
      <c r="N66" s="23">
        <v>0</v>
      </c>
      <c r="O66" s="24"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5"/>
      <c r="B67" s="18" t="s">
        <v>78</v>
      </c>
      <c r="C67" s="19">
        <v>384</v>
      </c>
      <c r="D67" s="19">
        <v>73</v>
      </c>
      <c r="E67" s="19">
        <v>52</v>
      </c>
      <c r="F67" s="20">
        <v>0</v>
      </c>
      <c r="G67" s="36">
        <v>20</v>
      </c>
      <c r="H67" s="22">
        <v>19.5</v>
      </c>
      <c r="I67" s="23">
        <v>9.31</v>
      </c>
      <c r="J67" s="20">
        <v>50</v>
      </c>
      <c r="K67" s="19">
        <v>5.06</v>
      </c>
      <c r="L67" s="20">
        <v>0</v>
      </c>
      <c r="M67" s="22">
        <v>50</v>
      </c>
      <c r="N67" s="23">
        <v>50</v>
      </c>
      <c r="O67" s="24">
        <v>30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5"/>
      <c r="B68" s="18" t="s">
        <v>79</v>
      </c>
      <c r="C68" s="19">
        <v>232052</v>
      </c>
      <c r="D68" s="19">
        <v>56374</v>
      </c>
      <c r="E68" s="19">
        <v>28254</v>
      </c>
      <c r="F68" s="20">
        <v>13770.51</v>
      </c>
      <c r="G68" s="36">
        <v>41318</v>
      </c>
      <c r="H68" s="22">
        <v>19692.57</v>
      </c>
      <c r="I68" s="23">
        <v>17641.56</v>
      </c>
      <c r="J68" s="20">
        <v>43491.8</v>
      </c>
      <c r="K68" s="19">
        <v>26602.8</v>
      </c>
      <c r="L68" s="20">
        <v>28663.67</v>
      </c>
      <c r="M68" s="22">
        <v>46722.8</v>
      </c>
      <c r="N68" s="23">
        <v>34687.8</v>
      </c>
      <c r="O68" s="24">
        <v>58344.88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5"/>
      <c r="B69" s="18" t="s">
        <v>80</v>
      </c>
      <c r="C69" s="19">
        <v>42639</v>
      </c>
      <c r="D69" s="19">
        <v>21953</v>
      </c>
      <c r="E69" s="19">
        <v>14981</v>
      </c>
      <c r="F69" s="20">
        <v>9207.92</v>
      </c>
      <c r="G69" s="36">
        <v>19346</v>
      </c>
      <c r="H69" s="22">
        <v>13770.23</v>
      </c>
      <c r="I69" s="23">
        <v>8644.52</v>
      </c>
      <c r="J69" s="20">
        <v>4946</v>
      </c>
      <c r="K69" s="19">
        <v>12924.94</v>
      </c>
      <c r="L69" s="20">
        <v>7698.74</v>
      </c>
      <c r="M69" s="22">
        <v>5173</v>
      </c>
      <c r="N69" s="23">
        <v>13045</v>
      </c>
      <c r="O69" s="24">
        <v>6887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5"/>
      <c r="B70" s="18" t="s">
        <v>81</v>
      </c>
      <c r="C70" s="19">
        <v>2569</v>
      </c>
      <c r="D70" s="19">
        <v>487</v>
      </c>
      <c r="E70" s="19">
        <v>348</v>
      </c>
      <c r="F70" s="20">
        <v>143.5</v>
      </c>
      <c r="G70" s="36">
        <v>131</v>
      </c>
      <c r="H70" s="22">
        <v>116.2</v>
      </c>
      <c r="I70" s="23">
        <v>93.6</v>
      </c>
      <c r="J70" s="20">
        <v>220</v>
      </c>
      <c r="K70" s="19">
        <v>275</v>
      </c>
      <c r="L70" s="20">
        <v>193.32</v>
      </c>
      <c r="M70" s="22">
        <v>385</v>
      </c>
      <c r="N70" s="23">
        <v>460</v>
      </c>
      <c r="O70" s="24">
        <v>553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5"/>
      <c r="B71" s="18" t="s">
        <v>82</v>
      </c>
      <c r="C71" s="19">
        <v>2273</v>
      </c>
      <c r="D71" s="19">
        <v>0</v>
      </c>
      <c r="E71" s="19">
        <v>0</v>
      </c>
      <c r="F71" s="20">
        <v>0</v>
      </c>
      <c r="G71" s="36">
        <v>49</v>
      </c>
      <c r="H71" s="22">
        <v>50</v>
      </c>
      <c r="I71" s="23">
        <v>0</v>
      </c>
      <c r="J71" s="20">
        <v>3</v>
      </c>
      <c r="K71" s="19">
        <v>3</v>
      </c>
      <c r="L71" s="20">
        <v>50.46</v>
      </c>
      <c r="M71" s="22">
        <v>3</v>
      </c>
      <c r="N71" s="23">
        <v>3</v>
      </c>
      <c r="O71" s="24">
        <v>3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3" customFormat="1" ht="15" customHeight="1">
      <c r="A72" s="25"/>
      <c r="B72" s="26" t="s">
        <v>83</v>
      </c>
      <c r="C72" s="27">
        <f aca="true" t="shared" si="5" ref="C72:M72">SUM(C66:C71)</f>
        <v>279917</v>
      </c>
      <c r="D72" s="27">
        <f t="shared" si="5"/>
        <v>78887</v>
      </c>
      <c r="E72" s="27">
        <f t="shared" si="5"/>
        <v>43635</v>
      </c>
      <c r="F72" s="28">
        <f>SUM(F66:F71)</f>
        <v>23121.93</v>
      </c>
      <c r="G72" s="29">
        <f t="shared" si="5"/>
        <v>60864</v>
      </c>
      <c r="H72" s="29">
        <f t="shared" si="5"/>
        <v>33648.5</v>
      </c>
      <c r="I72" s="30">
        <f>SUM(I66:I71)</f>
        <v>26388.99</v>
      </c>
      <c r="J72" s="28">
        <f t="shared" si="5"/>
        <v>48710.8</v>
      </c>
      <c r="K72" s="27">
        <f t="shared" si="5"/>
        <v>39810.8</v>
      </c>
      <c r="L72" s="28">
        <f>SUM(L66:L71)</f>
        <v>36606.189999999995</v>
      </c>
      <c r="M72" s="29">
        <f t="shared" si="5"/>
        <v>52333.8</v>
      </c>
      <c r="N72" s="30">
        <f>SUM(N66:N71)</f>
        <v>48245.8</v>
      </c>
      <c r="O72" s="31">
        <f>SUM(O66:O71)</f>
        <v>65817.88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4" ht="15" customHeight="1">
      <c r="A73" s="25"/>
      <c r="B73" s="14"/>
      <c r="C73" s="19"/>
      <c r="D73" s="19"/>
      <c r="E73" s="19"/>
      <c r="F73" s="34"/>
      <c r="G73" s="22"/>
      <c r="H73" s="22"/>
      <c r="I73" s="23"/>
      <c r="J73" s="20"/>
      <c r="K73" s="35"/>
      <c r="L73" s="45"/>
      <c r="M73" s="22"/>
      <c r="N73" s="23"/>
      <c r="O73" s="2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5" t="s">
        <v>84</v>
      </c>
      <c r="B74" s="14" t="s">
        <v>137</v>
      </c>
      <c r="C74" s="27">
        <v>0</v>
      </c>
      <c r="D74" s="27">
        <v>0</v>
      </c>
      <c r="E74" s="27">
        <v>0</v>
      </c>
      <c r="F74" s="28">
        <v>0</v>
      </c>
      <c r="G74" s="27">
        <v>0</v>
      </c>
      <c r="H74" s="27">
        <v>0</v>
      </c>
      <c r="I74" s="28">
        <v>497.34</v>
      </c>
      <c r="J74" s="27">
        <v>0</v>
      </c>
      <c r="K74" s="27">
        <v>0</v>
      </c>
      <c r="L74" s="28">
        <v>0</v>
      </c>
      <c r="M74" s="27">
        <v>0</v>
      </c>
      <c r="N74" s="28">
        <v>0</v>
      </c>
      <c r="O74" s="31">
        <v>3020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5"/>
      <c r="B75" s="14"/>
      <c r="C75" s="19"/>
      <c r="D75" s="19"/>
      <c r="E75" s="19"/>
      <c r="F75" s="34"/>
      <c r="G75" s="22"/>
      <c r="H75" s="22"/>
      <c r="I75" s="23"/>
      <c r="J75" s="20"/>
      <c r="K75" s="19"/>
      <c r="L75" s="20"/>
      <c r="M75" s="22"/>
      <c r="N75" s="23"/>
      <c r="O75" s="2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46" t="s">
        <v>85</v>
      </c>
      <c r="B76" s="14" t="s">
        <v>138</v>
      </c>
      <c r="C76" s="19"/>
      <c r="D76" s="19"/>
      <c r="E76" s="19"/>
      <c r="F76" s="20"/>
      <c r="G76" s="22"/>
      <c r="H76" s="22"/>
      <c r="I76" s="23"/>
      <c r="J76" s="20"/>
      <c r="K76" s="19"/>
      <c r="L76" s="34"/>
      <c r="M76" s="22"/>
      <c r="N76" s="23"/>
      <c r="O76" s="4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5"/>
      <c r="B77" s="18" t="s">
        <v>86</v>
      </c>
      <c r="C77" s="19">
        <v>13831</v>
      </c>
      <c r="D77" s="19">
        <v>3507</v>
      </c>
      <c r="E77" s="19">
        <v>489</v>
      </c>
      <c r="F77" s="20">
        <v>700.57</v>
      </c>
      <c r="G77" s="36">
        <v>329</v>
      </c>
      <c r="H77" s="22">
        <v>621.5</v>
      </c>
      <c r="I77" s="23">
        <v>145.34</v>
      </c>
      <c r="J77" s="20">
        <v>1202</v>
      </c>
      <c r="K77" s="19">
        <v>1634</v>
      </c>
      <c r="L77" s="20">
        <v>680.93</v>
      </c>
      <c r="M77" s="22">
        <v>1784.2</v>
      </c>
      <c r="N77" s="23">
        <v>1784.2</v>
      </c>
      <c r="O77" s="24">
        <v>885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5"/>
      <c r="B78" s="18" t="s">
        <v>87</v>
      </c>
      <c r="C78" s="19">
        <v>1688</v>
      </c>
      <c r="D78" s="19">
        <v>932</v>
      </c>
      <c r="E78" s="19">
        <v>2769</v>
      </c>
      <c r="F78" s="20">
        <v>1893.61</v>
      </c>
      <c r="G78" s="36">
        <v>51</v>
      </c>
      <c r="H78" s="22">
        <v>51</v>
      </c>
      <c r="I78" s="23">
        <v>454.44</v>
      </c>
      <c r="J78" s="20">
        <v>251</v>
      </c>
      <c r="K78" s="19">
        <v>11</v>
      </c>
      <c r="L78" s="20">
        <v>123.87</v>
      </c>
      <c r="M78" s="22">
        <v>11</v>
      </c>
      <c r="N78" s="23">
        <v>11</v>
      </c>
      <c r="O78" s="24">
        <v>15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3" customFormat="1" ht="15" customHeight="1">
      <c r="A79" s="25"/>
      <c r="B79" s="26" t="s">
        <v>88</v>
      </c>
      <c r="C79" s="27">
        <f>SUM(C77:C78)</f>
        <v>15519</v>
      </c>
      <c r="D79" s="27">
        <f>SUM(D77:D78)</f>
        <v>4439</v>
      </c>
      <c r="E79" s="27">
        <f>SUM(E77:E78)</f>
        <v>3258</v>
      </c>
      <c r="F79" s="28">
        <f>SUM(F77:F78)</f>
        <v>2594.18</v>
      </c>
      <c r="G79" s="29">
        <v>380</v>
      </c>
      <c r="H79" s="29">
        <f>SUM(H77:H78)</f>
        <v>672.5</v>
      </c>
      <c r="I79" s="30">
        <f>SUM(I77:I78)</f>
        <v>599.78</v>
      </c>
      <c r="J79" s="28">
        <f>SUM(J77:J78)</f>
        <v>1453</v>
      </c>
      <c r="K79" s="27">
        <f>SUM(K77:K78)</f>
        <v>1645</v>
      </c>
      <c r="L79" s="28">
        <f>SUM(L77:L78)</f>
        <v>804.8</v>
      </c>
      <c r="M79" s="29">
        <v>1795.2</v>
      </c>
      <c r="N79" s="30">
        <f>SUM(N77:N78)</f>
        <v>1795.2</v>
      </c>
      <c r="O79" s="31">
        <f>SUM(O77:O78)</f>
        <v>900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1:34" ht="15" customHeight="1">
      <c r="A80" s="25"/>
      <c r="B80" s="14"/>
      <c r="C80" s="19"/>
      <c r="D80" s="19"/>
      <c r="E80" s="19"/>
      <c r="F80" s="34"/>
      <c r="G80" s="22"/>
      <c r="H80" s="22"/>
      <c r="I80" s="23"/>
      <c r="J80" s="20"/>
      <c r="K80" s="35"/>
      <c r="L80" s="34"/>
      <c r="M80" s="22"/>
      <c r="N80" s="23"/>
      <c r="O80" s="4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5" t="s">
        <v>89</v>
      </c>
      <c r="B81" s="14" t="s">
        <v>139</v>
      </c>
      <c r="C81" s="19"/>
      <c r="D81" s="19"/>
      <c r="E81" s="19"/>
      <c r="F81" s="20"/>
      <c r="G81" s="22"/>
      <c r="H81" s="22"/>
      <c r="I81" s="23"/>
      <c r="J81" s="20"/>
      <c r="K81" s="19"/>
      <c r="L81" s="20"/>
      <c r="M81" s="22"/>
      <c r="N81" s="23"/>
      <c r="O81" s="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5"/>
      <c r="B82" s="18" t="s">
        <v>90</v>
      </c>
      <c r="C82" s="19">
        <v>526</v>
      </c>
      <c r="D82" s="19">
        <v>90</v>
      </c>
      <c r="E82" s="19">
        <v>816</v>
      </c>
      <c r="F82" s="20">
        <v>101.2</v>
      </c>
      <c r="G82" s="36">
        <v>11</v>
      </c>
      <c r="H82" s="22">
        <v>283</v>
      </c>
      <c r="I82" s="23">
        <v>48.09</v>
      </c>
      <c r="J82" s="20">
        <v>42.97</v>
      </c>
      <c r="K82" s="19">
        <v>447.17</v>
      </c>
      <c r="L82" s="20">
        <v>96.91</v>
      </c>
      <c r="M82" s="22">
        <v>94.15</v>
      </c>
      <c r="N82" s="23">
        <v>94.15</v>
      </c>
      <c r="O82" s="24">
        <v>143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5"/>
      <c r="B83" s="18" t="s">
        <v>91</v>
      </c>
      <c r="C83" s="19">
        <v>4381</v>
      </c>
      <c r="D83" s="19">
        <v>958</v>
      </c>
      <c r="E83" s="19">
        <v>485</v>
      </c>
      <c r="F83" s="20">
        <v>430.65</v>
      </c>
      <c r="G83" s="36">
        <v>403</v>
      </c>
      <c r="H83" s="22">
        <v>185</v>
      </c>
      <c r="I83" s="23">
        <v>142.41</v>
      </c>
      <c r="J83" s="20">
        <v>401</v>
      </c>
      <c r="K83" s="19">
        <v>201</v>
      </c>
      <c r="L83" s="20">
        <v>169.97</v>
      </c>
      <c r="M83" s="22">
        <v>691</v>
      </c>
      <c r="N83" s="23">
        <v>691</v>
      </c>
      <c r="O83" s="24">
        <v>780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5"/>
      <c r="B84" s="18" t="s">
        <v>92</v>
      </c>
      <c r="C84" s="19">
        <v>212</v>
      </c>
      <c r="D84" s="19">
        <v>37</v>
      </c>
      <c r="E84" s="19">
        <v>29</v>
      </c>
      <c r="F84" s="20">
        <v>23.31</v>
      </c>
      <c r="G84" s="36">
        <v>4</v>
      </c>
      <c r="H84" s="22">
        <v>18.3</v>
      </c>
      <c r="I84" s="23">
        <v>25.16</v>
      </c>
      <c r="J84" s="20">
        <v>23.6</v>
      </c>
      <c r="K84" s="19">
        <v>23.6</v>
      </c>
      <c r="L84" s="20">
        <v>17.72</v>
      </c>
      <c r="M84" s="22">
        <v>30</v>
      </c>
      <c r="N84" s="23">
        <v>30</v>
      </c>
      <c r="O84" s="24">
        <v>20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5"/>
      <c r="B85" s="18" t="s">
        <v>93</v>
      </c>
      <c r="C85" s="19">
        <v>1720</v>
      </c>
      <c r="D85" s="19">
        <v>276</v>
      </c>
      <c r="E85" s="19">
        <v>1053</v>
      </c>
      <c r="F85" s="20">
        <v>184.69</v>
      </c>
      <c r="G85" s="36">
        <v>67</v>
      </c>
      <c r="H85" s="22">
        <v>282.8</v>
      </c>
      <c r="I85" s="23">
        <v>195.64</v>
      </c>
      <c r="J85" s="20">
        <v>365.64</v>
      </c>
      <c r="K85" s="19">
        <v>365.64</v>
      </c>
      <c r="L85" s="20">
        <v>264.73</v>
      </c>
      <c r="M85" s="22">
        <v>499.2</v>
      </c>
      <c r="N85" s="23">
        <v>499.2</v>
      </c>
      <c r="O85" s="24">
        <v>514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5"/>
      <c r="B86" s="18" t="s">
        <v>140</v>
      </c>
      <c r="C86" s="19"/>
      <c r="D86" s="19"/>
      <c r="E86" s="19"/>
      <c r="F86" s="20"/>
      <c r="G86" s="36"/>
      <c r="H86" s="22"/>
      <c r="I86" s="23"/>
      <c r="J86" s="20"/>
      <c r="K86" s="19"/>
      <c r="L86" s="20"/>
      <c r="M86" s="22"/>
      <c r="N86" s="23"/>
      <c r="O86" s="2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5"/>
      <c r="B87" s="18" t="s">
        <v>94</v>
      </c>
      <c r="C87" s="19">
        <v>18789</v>
      </c>
      <c r="D87" s="19">
        <v>3226</v>
      </c>
      <c r="E87" s="19">
        <v>1603</v>
      </c>
      <c r="F87" s="20">
        <v>1603.44</v>
      </c>
      <c r="G87" s="36">
        <v>390</v>
      </c>
      <c r="H87" s="22">
        <v>500</v>
      </c>
      <c r="I87" s="23">
        <v>1570.15</v>
      </c>
      <c r="J87" s="20">
        <v>1428.65</v>
      </c>
      <c r="K87" s="19">
        <v>994</v>
      </c>
      <c r="L87" s="20">
        <v>0</v>
      </c>
      <c r="M87" s="22">
        <v>2070.55</v>
      </c>
      <c r="N87" s="23">
        <f>1515.55</f>
        <v>1515.55</v>
      </c>
      <c r="O87" s="24">
        <v>1457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5"/>
      <c r="B88" s="47" t="s">
        <v>95</v>
      </c>
      <c r="C88" s="19">
        <v>219</v>
      </c>
      <c r="D88" s="19">
        <v>35</v>
      </c>
      <c r="E88" s="19">
        <v>38</v>
      </c>
      <c r="F88" s="20">
        <v>24.74</v>
      </c>
      <c r="G88" s="36">
        <v>9</v>
      </c>
      <c r="H88" s="22">
        <v>70</v>
      </c>
      <c r="I88" s="23">
        <v>13.24</v>
      </c>
      <c r="J88" s="20">
        <v>41.36</v>
      </c>
      <c r="K88" s="19">
        <v>41.36</v>
      </c>
      <c r="L88" s="20">
        <v>0</v>
      </c>
      <c r="M88" s="22">
        <v>46.8</v>
      </c>
      <c r="N88" s="23">
        <v>46.8</v>
      </c>
      <c r="O88" s="24">
        <v>196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5"/>
      <c r="B89" s="18" t="s">
        <v>96</v>
      </c>
      <c r="C89" s="19">
        <v>0</v>
      </c>
      <c r="D89" s="19">
        <v>0</v>
      </c>
      <c r="E89" s="19">
        <v>0</v>
      </c>
      <c r="F89" s="20">
        <v>0</v>
      </c>
      <c r="G89" s="36">
        <v>0</v>
      </c>
      <c r="H89" s="22">
        <v>400</v>
      </c>
      <c r="I89" s="23">
        <v>140.72</v>
      </c>
      <c r="J89" s="20">
        <v>100</v>
      </c>
      <c r="K89" s="19">
        <v>468</v>
      </c>
      <c r="L89" s="20">
        <v>102.19</v>
      </c>
      <c r="M89" s="22">
        <v>0</v>
      </c>
      <c r="N89" s="23">
        <v>555</v>
      </c>
      <c r="O89" s="24">
        <v>800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3" customFormat="1" ht="15" customHeight="1">
      <c r="A90" s="25"/>
      <c r="B90" s="14" t="s">
        <v>97</v>
      </c>
      <c r="C90" s="27">
        <f aca="true" t="shared" si="6" ref="C90:M90">SUM(C82:C89)</f>
        <v>25847</v>
      </c>
      <c r="D90" s="27">
        <f t="shared" si="6"/>
        <v>4622</v>
      </c>
      <c r="E90" s="27">
        <f t="shared" si="6"/>
        <v>4024</v>
      </c>
      <c r="F90" s="28">
        <f>SUM(F82:F89)</f>
        <v>2368.0299999999997</v>
      </c>
      <c r="G90" s="29">
        <f t="shared" si="6"/>
        <v>884</v>
      </c>
      <c r="H90" s="29">
        <f t="shared" si="6"/>
        <v>1739.1</v>
      </c>
      <c r="I90" s="30">
        <f>SUM(I82:I89)</f>
        <v>2135.41</v>
      </c>
      <c r="J90" s="28">
        <f t="shared" si="6"/>
        <v>2403.2200000000003</v>
      </c>
      <c r="K90" s="27">
        <f t="shared" si="6"/>
        <v>2540.77</v>
      </c>
      <c r="L90" s="28">
        <f>SUM(L82:L89)</f>
        <v>651.52</v>
      </c>
      <c r="M90" s="29">
        <f t="shared" si="6"/>
        <v>3431.7000000000003</v>
      </c>
      <c r="N90" s="30">
        <f>SUM(N82:N89)</f>
        <v>3431.7</v>
      </c>
      <c r="O90" s="31">
        <f>SUM(O82:O89)</f>
        <v>3910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1:34" ht="15" customHeight="1">
      <c r="A91" s="25"/>
      <c r="B91" s="26"/>
      <c r="C91" s="19"/>
      <c r="D91" s="19"/>
      <c r="E91" s="19"/>
      <c r="F91" s="34"/>
      <c r="G91" s="22"/>
      <c r="H91" s="22"/>
      <c r="I91" s="23"/>
      <c r="J91" s="20"/>
      <c r="K91" s="35"/>
      <c r="L91" s="20"/>
      <c r="M91" s="22"/>
      <c r="N91" s="23"/>
      <c r="O91" s="2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5" t="s">
        <v>98</v>
      </c>
      <c r="B92" s="14" t="s">
        <v>141</v>
      </c>
      <c r="C92" s="19"/>
      <c r="D92" s="19"/>
      <c r="E92" s="19"/>
      <c r="F92" s="20"/>
      <c r="G92" s="22"/>
      <c r="H92" s="22"/>
      <c r="I92" s="23"/>
      <c r="J92" s="20"/>
      <c r="K92" s="19"/>
      <c r="L92" s="20"/>
      <c r="M92" s="22"/>
      <c r="N92" s="23"/>
      <c r="O92" s="24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5"/>
      <c r="B93" s="18" t="s">
        <v>99</v>
      </c>
      <c r="C93" s="19">
        <v>79789</v>
      </c>
      <c r="D93" s="19">
        <v>16402</v>
      </c>
      <c r="E93" s="19">
        <v>14452</v>
      </c>
      <c r="F93" s="20">
        <v>8237.94</v>
      </c>
      <c r="G93" s="36">
        <v>7059</v>
      </c>
      <c r="H93" s="22">
        <v>11660.63</v>
      </c>
      <c r="I93" s="23">
        <v>8671.72</v>
      </c>
      <c r="J93" s="20">
        <v>37353.3</v>
      </c>
      <c r="K93" s="19">
        <v>42235.15</v>
      </c>
      <c r="L93" s="20">
        <v>34699.19</v>
      </c>
      <c r="M93" s="22">
        <f>51090.13+858.25+1793.2</f>
        <v>53741.579999999994</v>
      </c>
      <c r="N93" s="23">
        <f>41905.39+1244.59+1257.6</f>
        <v>44407.579999999994</v>
      </c>
      <c r="O93" s="24">
        <f>57671+2059+2241+1942.05</f>
        <v>63913.05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5"/>
      <c r="B94" s="18" t="s">
        <v>100</v>
      </c>
      <c r="C94" s="19">
        <v>10652</v>
      </c>
      <c r="D94" s="19">
        <v>1713</v>
      </c>
      <c r="E94" s="19">
        <v>1224</v>
      </c>
      <c r="F94" s="20">
        <v>1044.52</v>
      </c>
      <c r="G94" s="36">
        <v>386</v>
      </c>
      <c r="H94" s="22">
        <v>520.38</v>
      </c>
      <c r="I94" s="23">
        <v>507.74</v>
      </c>
      <c r="J94" s="20">
        <v>485.64</v>
      </c>
      <c r="K94" s="19">
        <v>1645.34</v>
      </c>
      <c r="L94" s="20">
        <v>1369.36</v>
      </c>
      <c r="M94" s="22">
        <v>5630.7</v>
      </c>
      <c r="N94" s="23">
        <v>6782.7</v>
      </c>
      <c r="O94" s="24">
        <v>10684.2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5"/>
      <c r="B95" s="18" t="s">
        <v>101</v>
      </c>
      <c r="C95" s="19">
        <v>10106</v>
      </c>
      <c r="D95" s="19">
        <v>1631</v>
      </c>
      <c r="E95" s="19">
        <v>1201</v>
      </c>
      <c r="F95" s="20">
        <v>1859.47</v>
      </c>
      <c r="G95" s="36">
        <v>442</v>
      </c>
      <c r="H95" s="22">
        <v>2703.17</v>
      </c>
      <c r="I95" s="23">
        <f>385.17+2307.1</f>
        <v>2692.27</v>
      </c>
      <c r="J95" s="20">
        <v>3405.2</v>
      </c>
      <c r="K95" s="19">
        <v>3444.85</v>
      </c>
      <c r="L95" s="20">
        <v>3177.11</v>
      </c>
      <c r="M95" s="22">
        <v>3497.85</v>
      </c>
      <c r="N95" s="23">
        <v>3497.85</v>
      </c>
      <c r="O95" s="24">
        <f>1570+3000</f>
        <v>4570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5"/>
      <c r="B96" s="18" t="s">
        <v>102</v>
      </c>
      <c r="C96" s="19">
        <v>3316</v>
      </c>
      <c r="D96" s="19">
        <v>571</v>
      </c>
      <c r="E96" s="19">
        <v>1045</v>
      </c>
      <c r="F96" s="20">
        <v>1033.6</v>
      </c>
      <c r="G96" s="36">
        <v>217</v>
      </c>
      <c r="H96" s="22">
        <v>429.69</v>
      </c>
      <c r="I96" s="23">
        <v>681.91</v>
      </c>
      <c r="J96" s="20">
        <v>527.07</v>
      </c>
      <c r="K96" s="19">
        <v>890.77</v>
      </c>
      <c r="L96" s="20">
        <v>817.35</v>
      </c>
      <c r="M96" s="22">
        <v>423.98</v>
      </c>
      <c r="N96" s="23">
        <v>749.98</v>
      </c>
      <c r="O96" s="24">
        <v>1715.03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3" customFormat="1" ht="15" customHeight="1">
      <c r="A97" s="25"/>
      <c r="B97" s="26" t="s">
        <v>103</v>
      </c>
      <c r="C97" s="27">
        <f aca="true" t="shared" si="7" ref="C97:H97">SUM(C93:C96)</f>
        <v>103863</v>
      </c>
      <c r="D97" s="27">
        <f t="shared" si="7"/>
        <v>20317</v>
      </c>
      <c r="E97" s="27">
        <f t="shared" si="7"/>
        <v>17922</v>
      </c>
      <c r="F97" s="28">
        <f>SUM(F93+F94+F95+F96)</f>
        <v>12175.53</v>
      </c>
      <c r="G97" s="29">
        <f t="shared" si="7"/>
        <v>8104</v>
      </c>
      <c r="H97" s="29">
        <f t="shared" si="7"/>
        <v>15313.869999999999</v>
      </c>
      <c r="I97" s="30">
        <f>SUM(I93:I96)</f>
        <v>12553.64</v>
      </c>
      <c r="J97" s="28">
        <f>J93+J94+J95+J96</f>
        <v>41771.21</v>
      </c>
      <c r="K97" s="27">
        <f>K93+K94+K95+K96</f>
        <v>48216.10999999999</v>
      </c>
      <c r="L97" s="28">
        <f>SUM(L93:L96)</f>
        <v>40063.01</v>
      </c>
      <c r="M97" s="29">
        <f>SUM(M93:M96)</f>
        <v>63294.10999999999</v>
      </c>
      <c r="N97" s="30">
        <f>SUM(N93:N96)</f>
        <v>55438.10999999999</v>
      </c>
      <c r="O97" s="31">
        <f>SUM(O93:O96)</f>
        <v>80882.28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1:34" ht="15" customHeight="1">
      <c r="A98" s="25"/>
      <c r="B98" s="18" t="s">
        <v>104</v>
      </c>
      <c r="C98" s="19">
        <v>103618</v>
      </c>
      <c r="D98" s="19">
        <v>27898</v>
      </c>
      <c r="E98" s="19">
        <v>26604</v>
      </c>
      <c r="F98" s="20">
        <v>14137.89</v>
      </c>
      <c r="G98" s="36">
        <v>21193</v>
      </c>
      <c r="H98" s="22">
        <v>26715.96</v>
      </c>
      <c r="I98" s="23">
        <v>18584.87</v>
      </c>
      <c r="J98" s="20">
        <v>23739.8</v>
      </c>
      <c r="K98" s="19">
        <v>19261.69</v>
      </c>
      <c r="L98" s="20">
        <v>15392.06</v>
      </c>
      <c r="M98" s="22">
        <f>19925.86+17227.5+2352.96+7+52+101.48+48.8+15.08+45.04+196+15.04+6.04+215</f>
        <v>40207.80000000001</v>
      </c>
      <c r="N98" s="23">
        <f>13014.73+11650.85+2258.53+3.4+18.39+65.74+48.8+8.94+30.65+78.61+7.49+4.09+214.58</f>
        <v>27404.800000000007</v>
      </c>
      <c r="O98" s="24">
        <f>21038+18833+3657+30+69.68+14+50+598</f>
        <v>44289.68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5"/>
      <c r="B99" s="18" t="s">
        <v>105</v>
      </c>
      <c r="C99" s="19">
        <v>73317</v>
      </c>
      <c r="D99" s="19">
        <v>18776</v>
      </c>
      <c r="E99" s="19">
        <v>18750</v>
      </c>
      <c r="F99" s="20">
        <v>7805.1</v>
      </c>
      <c r="G99" s="36">
        <v>10619</v>
      </c>
      <c r="H99" s="22">
        <v>9464</v>
      </c>
      <c r="I99" s="23">
        <v>9017.47</v>
      </c>
      <c r="J99" s="20">
        <v>13535</v>
      </c>
      <c r="K99" s="19">
        <v>12884</v>
      </c>
      <c r="L99" s="20">
        <v>8830.43</v>
      </c>
      <c r="M99" s="22">
        <v>13039</v>
      </c>
      <c r="N99" s="23">
        <v>12190</v>
      </c>
      <c r="O99" s="24">
        <f>14494+2106</f>
        <v>16600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5"/>
      <c r="B100" s="18" t="s">
        <v>106</v>
      </c>
      <c r="C100" s="19">
        <v>13723</v>
      </c>
      <c r="D100" s="19">
        <v>2266</v>
      </c>
      <c r="E100" s="19">
        <v>1536</v>
      </c>
      <c r="F100" s="20">
        <v>1294.68</v>
      </c>
      <c r="G100" s="36">
        <v>1023</v>
      </c>
      <c r="H100" s="22">
        <v>710.85</v>
      </c>
      <c r="I100" s="23">
        <v>2082.78</v>
      </c>
      <c r="J100" s="20">
        <v>2540.65</v>
      </c>
      <c r="K100" s="19">
        <v>1613.18</v>
      </c>
      <c r="L100" s="20">
        <v>1110.7</v>
      </c>
      <c r="M100" s="22">
        <v>4195.25</v>
      </c>
      <c r="N100" s="23">
        <v>2063.25</v>
      </c>
      <c r="O100" s="24">
        <v>3150.4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5"/>
      <c r="B101" s="18" t="s">
        <v>107</v>
      </c>
      <c r="C101" s="19"/>
      <c r="D101" s="19"/>
      <c r="E101" s="19"/>
      <c r="F101" s="20">
        <v>0</v>
      </c>
      <c r="G101" s="22">
        <v>0</v>
      </c>
      <c r="H101" s="22">
        <v>0</v>
      </c>
      <c r="I101" s="23">
        <v>0</v>
      </c>
      <c r="J101" s="20"/>
      <c r="K101" s="19"/>
      <c r="L101" s="20">
        <v>0</v>
      </c>
      <c r="M101" s="22">
        <v>0</v>
      </c>
      <c r="N101" s="23">
        <v>2132</v>
      </c>
      <c r="O101" s="24">
        <v>7001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5"/>
      <c r="B102" s="18" t="s">
        <v>108</v>
      </c>
      <c r="C102" s="19">
        <v>348102</v>
      </c>
      <c r="D102" s="19">
        <v>88725</v>
      </c>
      <c r="E102" s="19">
        <v>25134</v>
      </c>
      <c r="F102" s="20">
        <v>18108.19</v>
      </c>
      <c r="G102" s="36">
        <v>33669</v>
      </c>
      <c r="H102" s="22">
        <v>17523.99</v>
      </c>
      <c r="I102" s="23">
        <v>11485.6</v>
      </c>
      <c r="J102" s="20"/>
      <c r="K102" s="19"/>
      <c r="L102" s="20">
        <v>21405.35</v>
      </c>
      <c r="M102" s="22">
        <v>56371.45</v>
      </c>
      <c r="N102" s="23">
        <v>59324.45</v>
      </c>
      <c r="O102" s="24">
        <v>84194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5"/>
      <c r="B103" s="48" t="s">
        <v>109</v>
      </c>
      <c r="C103" s="19"/>
      <c r="D103" s="19"/>
      <c r="E103" s="19"/>
      <c r="F103" s="20"/>
      <c r="G103" s="22"/>
      <c r="H103" s="22"/>
      <c r="I103" s="23"/>
      <c r="J103" s="20">
        <v>47927.45</v>
      </c>
      <c r="K103" s="19">
        <v>27891.44</v>
      </c>
      <c r="L103" s="20"/>
      <c r="M103" s="22">
        <v>0</v>
      </c>
      <c r="N103" s="23"/>
      <c r="O103" s="2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5"/>
      <c r="B104" s="18" t="s">
        <v>110</v>
      </c>
      <c r="C104" s="19">
        <v>2148</v>
      </c>
      <c r="D104" s="19">
        <v>361</v>
      </c>
      <c r="E104" s="19">
        <v>288</v>
      </c>
      <c r="F104" s="20">
        <v>432.12</v>
      </c>
      <c r="G104" s="36">
        <v>97</v>
      </c>
      <c r="H104" s="22">
        <v>127.42</v>
      </c>
      <c r="I104" s="23">
        <v>429.18</v>
      </c>
      <c r="J104" s="20">
        <v>325.61</v>
      </c>
      <c r="K104" s="19">
        <v>549.31</v>
      </c>
      <c r="L104" s="20">
        <v>419.77</v>
      </c>
      <c r="M104" s="22">
        <v>316</v>
      </c>
      <c r="N104" s="23">
        <v>316</v>
      </c>
      <c r="O104" s="24">
        <v>439.5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5"/>
      <c r="B105" s="18" t="s">
        <v>111</v>
      </c>
      <c r="C105" s="19">
        <v>41034</v>
      </c>
      <c r="D105" s="19">
        <v>8603</v>
      </c>
      <c r="E105" s="19">
        <v>5328</v>
      </c>
      <c r="F105" s="20">
        <v>2303.97</v>
      </c>
      <c r="G105" s="36">
        <v>3647</v>
      </c>
      <c r="H105" s="22">
        <v>5375</v>
      </c>
      <c r="I105" s="23">
        <v>1082.79</v>
      </c>
      <c r="J105" s="20">
        <v>10401</v>
      </c>
      <c r="K105" s="19">
        <v>8581</v>
      </c>
      <c r="L105" s="20">
        <v>6565.75</v>
      </c>
      <c r="M105" s="22">
        <v>10868</v>
      </c>
      <c r="N105" s="23">
        <v>10868</v>
      </c>
      <c r="O105" s="24">
        <f>2413+8549+252</f>
        <v>11214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5"/>
      <c r="B106" s="18" t="s">
        <v>112</v>
      </c>
      <c r="C106" s="19">
        <v>5444</v>
      </c>
      <c r="D106" s="19">
        <v>876</v>
      </c>
      <c r="E106" s="19">
        <f>365+258</f>
        <v>623</v>
      </c>
      <c r="F106" s="20">
        <v>108.08</v>
      </c>
      <c r="G106" s="36">
        <f>24+135+2+144</f>
        <v>305</v>
      </c>
      <c r="H106" s="22">
        <v>236.44</v>
      </c>
      <c r="I106" s="23">
        <v>77.24</v>
      </c>
      <c r="J106" s="20">
        <v>245.85</v>
      </c>
      <c r="K106" s="19">
        <v>349.75</v>
      </c>
      <c r="L106" s="49">
        <v>20.11</v>
      </c>
      <c r="M106" s="22">
        <f>141.09+11.25+4.2+4+2+350</f>
        <v>512.54</v>
      </c>
      <c r="N106" s="23">
        <f>141.09+11.25+4.2+4+2+350</f>
        <v>512.54</v>
      </c>
      <c r="O106" s="24">
        <f>357.25+28.5+10.64+10.12+4+554</f>
        <v>964.51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5"/>
      <c r="B107" s="18" t="s">
        <v>113</v>
      </c>
      <c r="C107" s="19">
        <v>46776</v>
      </c>
      <c r="D107" s="19">
        <v>7617</v>
      </c>
      <c r="E107" s="19">
        <v>5682</v>
      </c>
      <c r="F107" s="20">
        <v>5743.11</v>
      </c>
      <c r="G107" s="36">
        <f>1063+82+4155+71+3471</f>
        <v>8842</v>
      </c>
      <c r="H107" s="22">
        <v>8621.3</v>
      </c>
      <c r="I107" s="23">
        <v>5992.71</v>
      </c>
      <c r="J107" s="50">
        <v>7867.1</v>
      </c>
      <c r="K107" s="19">
        <v>19684</v>
      </c>
      <c r="L107" s="49">
        <v>13691.29</v>
      </c>
      <c r="M107" s="22">
        <f>555.5+96+9591+95.8+4409.7</f>
        <v>14748</v>
      </c>
      <c r="N107" s="23">
        <f>2576.5+219+9591+187+2174.5</f>
        <v>14748</v>
      </c>
      <c r="O107" s="24">
        <f>11693+1073+4350</f>
        <v>17116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5"/>
      <c r="B108" s="18" t="s">
        <v>114</v>
      </c>
      <c r="C108" s="19">
        <v>31429</v>
      </c>
      <c r="D108" s="19">
        <v>5607</v>
      </c>
      <c r="E108" s="19">
        <v>8614</v>
      </c>
      <c r="F108" s="20">
        <v>6773.7</v>
      </c>
      <c r="G108" s="36">
        <v>5864</v>
      </c>
      <c r="H108" s="22">
        <v>10500</v>
      </c>
      <c r="I108" s="23">
        <v>7309.95</v>
      </c>
      <c r="J108" s="20">
        <v>9799.95</v>
      </c>
      <c r="K108" s="19">
        <v>10729.95</v>
      </c>
      <c r="L108" s="20">
        <v>8044.57</v>
      </c>
      <c r="M108" s="22">
        <v>12303.57</v>
      </c>
      <c r="N108" s="23">
        <v>9529.57</v>
      </c>
      <c r="O108" s="24">
        <v>15853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5"/>
      <c r="B109" s="18" t="s">
        <v>115</v>
      </c>
      <c r="C109" s="19">
        <v>17326</v>
      </c>
      <c r="D109" s="19">
        <v>2756</v>
      </c>
      <c r="E109" s="19">
        <v>1633</v>
      </c>
      <c r="F109" s="51">
        <v>2268.37</v>
      </c>
      <c r="G109" s="36">
        <v>497</v>
      </c>
      <c r="H109" s="22">
        <v>5013.22</v>
      </c>
      <c r="I109" s="23">
        <f>204.78+1904.2+4969.16</f>
        <v>7078.139999999999</v>
      </c>
      <c r="J109" s="20">
        <v>4592.08</v>
      </c>
      <c r="K109" s="19">
        <v>8797.77</v>
      </c>
      <c r="L109" s="20">
        <v>4687.65</v>
      </c>
      <c r="M109" s="22">
        <v>6496.36</v>
      </c>
      <c r="N109" s="23">
        <v>6496.36</v>
      </c>
      <c r="O109" s="24">
        <f>6087.51+413+4833</f>
        <v>11333.51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3" customFormat="1" ht="15" customHeight="1">
      <c r="A110" s="25"/>
      <c r="B110" s="26" t="s">
        <v>116</v>
      </c>
      <c r="C110" s="27">
        <f aca="true" t="shared" si="8" ref="C110:H110">SUM(C97:C109)</f>
        <v>786780</v>
      </c>
      <c r="D110" s="27">
        <f t="shared" si="8"/>
        <v>183802</v>
      </c>
      <c r="E110" s="27">
        <f t="shared" si="8"/>
        <v>112114</v>
      </c>
      <c r="F110" s="28">
        <f>SUM(F97:F109)</f>
        <v>71150.74</v>
      </c>
      <c r="G110" s="29">
        <f t="shared" si="8"/>
        <v>93860</v>
      </c>
      <c r="H110" s="29">
        <f t="shared" si="8"/>
        <v>99602.05</v>
      </c>
      <c r="I110" s="30">
        <f>SUM(I97:I109)</f>
        <v>75694.37</v>
      </c>
      <c r="J110" s="28">
        <f>J97+J98+J99+J100+J101+J103+J104+J105+J106+SUM(J107:J109)</f>
        <v>162745.69999999998</v>
      </c>
      <c r="K110" s="27">
        <f>SUM(K97:K109)</f>
        <v>158558.19999999998</v>
      </c>
      <c r="L110" s="28">
        <f>SUM(L97:L109)</f>
        <v>120230.69</v>
      </c>
      <c r="M110" s="29">
        <f>SUM(M97:M109)</f>
        <v>222352.08</v>
      </c>
      <c r="N110" s="52">
        <f>SUM(N97:N109)</f>
        <v>201023.08</v>
      </c>
      <c r="O110" s="31">
        <f>SUM(O97:O109)</f>
        <v>293037.88</v>
      </c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4" ht="15" customHeight="1">
      <c r="A111" s="25"/>
      <c r="B111" s="14"/>
      <c r="C111" s="19"/>
      <c r="D111" s="19"/>
      <c r="E111" s="19"/>
      <c r="F111" s="34"/>
      <c r="G111" s="22"/>
      <c r="H111" s="22"/>
      <c r="I111" s="23"/>
      <c r="J111" s="20"/>
      <c r="K111" s="35"/>
      <c r="L111" s="20"/>
      <c r="M111" s="22"/>
      <c r="N111" s="23"/>
      <c r="O111" s="2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5" t="s">
        <v>117</v>
      </c>
      <c r="B112" s="14" t="s">
        <v>142</v>
      </c>
      <c r="C112" s="19"/>
      <c r="D112" s="19"/>
      <c r="E112" s="19"/>
      <c r="F112" s="20"/>
      <c r="G112" s="22"/>
      <c r="H112" s="22"/>
      <c r="I112" s="23"/>
      <c r="J112" s="20"/>
      <c r="K112" s="19"/>
      <c r="L112" s="20"/>
      <c r="M112" s="22"/>
      <c r="N112" s="23"/>
      <c r="O112" s="2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5"/>
      <c r="B113" s="18" t="s">
        <v>118</v>
      </c>
      <c r="C113" s="19">
        <v>3961</v>
      </c>
      <c r="D113" s="19">
        <v>727</v>
      </c>
      <c r="E113" s="19">
        <v>424</v>
      </c>
      <c r="F113" s="20">
        <v>153.19</v>
      </c>
      <c r="G113" s="36">
        <v>143</v>
      </c>
      <c r="H113" s="22">
        <v>156.8</v>
      </c>
      <c r="I113" s="23">
        <v>110.69</v>
      </c>
      <c r="J113" s="20">
        <v>84</v>
      </c>
      <c r="K113" s="19">
        <v>184</v>
      </c>
      <c r="L113" s="20">
        <v>276.1</v>
      </c>
      <c r="M113" s="22">
        <v>444</v>
      </c>
      <c r="N113" s="23">
        <v>444</v>
      </c>
      <c r="O113" s="24">
        <v>650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5"/>
      <c r="B114" s="18" t="s">
        <v>119</v>
      </c>
      <c r="C114" s="19">
        <v>114</v>
      </c>
      <c r="D114" s="19">
        <v>18</v>
      </c>
      <c r="E114" s="19">
        <v>12</v>
      </c>
      <c r="F114" s="20">
        <v>7.41</v>
      </c>
      <c r="G114" s="36">
        <v>5</v>
      </c>
      <c r="H114" s="22">
        <v>13</v>
      </c>
      <c r="I114" s="23">
        <v>10.71</v>
      </c>
      <c r="J114" s="20">
        <v>44</v>
      </c>
      <c r="K114" s="19">
        <v>29</v>
      </c>
      <c r="L114" s="20">
        <v>0</v>
      </c>
      <c r="M114" s="22">
        <v>44</v>
      </c>
      <c r="N114" s="23">
        <v>44</v>
      </c>
      <c r="O114" s="24">
        <v>47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5"/>
      <c r="B115" s="18" t="s">
        <v>120</v>
      </c>
      <c r="C115" s="19">
        <v>42859</v>
      </c>
      <c r="D115" s="19">
        <v>7268</v>
      </c>
      <c r="E115" s="19">
        <v>11016</v>
      </c>
      <c r="F115" s="20">
        <v>12477.48</v>
      </c>
      <c r="G115" s="36">
        <v>3588</v>
      </c>
      <c r="H115" s="22">
        <v>7433.34</v>
      </c>
      <c r="I115" s="23">
        <v>6150.99</v>
      </c>
      <c r="J115" s="20">
        <v>9993.94</v>
      </c>
      <c r="K115" s="19">
        <v>9668.18</v>
      </c>
      <c r="L115" s="20">
        <v>4311.07</v>
      </c>
      <c r="M115" s="22">
        <v>12473.53</v>
      </c>
      <c r="N115" s="23">
        <v>9581.53</v>
      </c>
      <c r="O115" s="24">
        <v>8407.3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5"/>
      <c r="B116" s="18" t="s">
        <v>143</v>
      </c>
      <c r="C116" s="19"/>
      <c r="D116" s="19"/>
      <c r="E116" s="19"/>
      <c r="F116" s="20"/>
      <c r="G116" s="36"/>
      <c r="H116" s="22"/>
      <c r="I116" s="23"/>
      <c r="J116" s="20"/>
      <c r="K116" s="19"/>
      <c r="L116" s="20"/>
      <c r="M116" s="22"/>
      <c r="N116" s="23"/>
      <c r="O116" s="2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5"/>
      <c r="B117" s="18" t="s">
        <v>121</v>
      </c>
      <c r="C117" s="19">
        <v>0</v>
      </c>
      <c r="D117" s="19">
        <v>0</v>
      </c>
      <c r="E117" s="19">
        <v>0</v>
      </c>
      <c r="F117" s="20">
        <v>0</v>
      </c>
      <c r="G117" s="36">
        <v>0</v>
      </c>
      <c r="H117" s="22">
        <v>0</v>
      </c>
      <c r="I117" s="23">
        <v>0</v>
      </c>
      <c r="J117" s="20"/>
      <c r="K117" s="19"/>
      <c r="L117" s="20">
        <v>0</v>
      </c>
      <c r="M117" s="22">
        <v>0</v>
      </c>
      <c r="N117" s="23">
        <v>0</v>
      </c>
      <c r="O117" s="24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5"/>
      <c r="B118" s="18" t="s">
        <v>122</v>
      </c>
      <c r="C118" s="19">
        <v>5092</v>
      </c>
      <c r="D118" s="19">
        <v>918</v>
      </c>
      <c r="E118" s="19">
        <v>1727</v>
      </c>
      <c r="F118" s="20">
        <v>1167.31</v>
      </c>
      <c r="G118" s="36">
        <v>659</v>
      </c>
      <c r="H118" s="22">
        <v>1646.78</v>
      </c>
      <c r="I118" s="23">
        <v>1249.8</v>
      </c>
      <c r="J118" s="20">
        <v>2778.69</v>
      </c>
      <c r="K118" s="19">
        <v>1936.3</v>
      </c>
      <c r="L118" s="20">
        <v>2107.53</v>
      </c>
      <c r="M118" s="22">
        <v>11779.5</v>
      </c>
      <c r="N118" s="23">
        <v>639.5</v>
      </c>
      <c r="O118" s="24">
        <v>4503.5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3" customFormat="1" ht="15" customHeight="1">
      <c r="A119" s="25"/>
      <c r="B119" s="26" t="s">
        <v>123</v>
      </c>
      <c r="C119" s="27">
        <f aca="true" t="shared" si="9" ref="C119:K119">SUM(C113:C118)</f>
        <v>52026</v>
      </c>
      <c r="D119" s="27">
        <f t="shared" si="9"/>
        <v>8931</v>
      </c>
      <c r="E119" s="27">
        <f t="shared" si="9"/>
        <v>13179</v>
      </c>
      <c r="F119" s="28">
        <f>SUM(F113:F118)</f>
        <v>13805.39</v>
      </c>
      <c r="G119" s="29">
        <f t="shared" si="9"/>
        <v>4395</v>
      </c>
      <c r="H119" s="29">
        <f t="shared" si="9"/>
        <v>9249.92</v>
      </c>
      <c r="I119" s="30">
        <f>SUM(I113:I118)</f>
        <v>7522.19</v>
      </c>
      <c r="J119" s="28">
        <f t="shared" si="9"/>
        <v>12900.630000000001</v>
      </c>
      <c r="K119" s="27">
        <f t="shared" si="9"/>
        <v>11817.48</v>
      </c>
      <c r="L119" s="28">
        <f>SUM(L113:L118)</f>
        <v>6694.700000000001</v>
      </c>
      <c r="M119" s="29">
        <f>SUM(M113:M118)</f>
        <v>24741.03</v>
      </c>
      <c r="N119" s="30">
        <f>SUM(N113:N118)</f>
        <v>10709.03</v>
      </c>
      <c r="O119" s="31">
        <f>SUM(O113:O118)</f>
        <v>13607.8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</row>
    <row r="120" spans="1:34" ht="15" customHeight="1">
      <c r="A120" s="25"/>
      <c r="B120" s="26"/>
      <c r="C120" s="27"/>
      <c r="D120" s="27"/>
      <c r="E120" s="27"/>
      <c r="F120" s="28"/>
      <c r="G120" s="29"/>
      <c r="H120" s="29"/>
      <c r="I120" s="30"/>
      <c r="J120" s="28"/>
      <c r="K120" s="53"/>
      <c r="L120" s="28"/>
      <c r="M120" s="29"/>
      <c r="N120" s="30"/>
      <c r="O120" s="3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3" customFormat="1" ht="15" customHeight="1" thickBot="1">
      <c r="A121" s="54"/>
      <c r="B121" s="55" t="s">
        <v>124</v>
      </c>
      <c r="C121" s="56">
        <f>SUM(C25+C43+C45+C52+C57+C63+C72+C74+C79+C90+C110+C119)</f>
        <v>2864100</v>
      </c>
      <c r="D121" s="56">
        <f>SUM(D25+D43+D45+D52+D57+D63+D72+D74+D79+D90+D110+D119)</f>
        <v>630700</v>
      </c>
      <c r="E121" s="56">
        <f>SUM(E25+E43+E45+E52+E57+E63+E72+E74+E79+E90+E110+E119)</f>
        <v>368250</v>
      </c>
      <c r="F121" s="57">
        <f>+F25+F43+F45+F52+F57+F63+F72+F74+F79+F90+F110+F119</f>
        <v>267320.17</v>
      </c>
      <c r="G121" s="56">
        <f aca="true" t="shared" si="10" ref="G121:M121">SUM(G25+G43+G45+G52+G57+G63+G72+G74+G79+G90+G110+G119)</f>
        <v>389396</v>
      </c>
      <c r="H121" s="56">
        <f t="shared" si="10"/>
        <v>306528</v>
      </c>
      <c r="I121" s="57">
        <f>+I25+I43+I45+I52+I57+I63+I72+I74+I79+I90+I110+I119</f>
        <v>252947.59</v>
      </c>
      <c r="J121" s="56">
        <f t="shared" si="10"/>
        <v>501962</v>
      </c>
      <c r="K121" s="56">
        <f t="shared" si="10"/>
        <v>469010</v>
      </c>
      <c r="L121" s="57">
        <f>SUM(L25,L43,L45,L52,L57,L63,L72,L74,L79,L90,L110,L119)</f>
        <v>426828.47000000003</v>
      </c>
      <c r="M121" s="56">
        <f t="shared" si="10"/>
        <v>647600</v>
      </c>
      <c r="N121" s="58">
        <f>+N25+N43+N45+N52+N57+N63+N72+N74+N79+N90+N110+N119</f>
        <v>603278</v>
      </c>
      <c r="O121" s="59">
        <f>O25+O43+O45+O52+O57+O63+O72+O74+O79+O90+O110+O119</f>
        <v>802436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1:12" ht="15">
      <c r="A122" s="60"/>
      <c r="B122" s="63" t="s">
        <v>125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5">
      <c r="A123" s="60"/>
      <c r="B123" s="61"/>
      <c r="C123" s="62"/>
      <c r="D123" s="62"/>
      <c r="E123" s="62"/>
      <c r="F123" s="62"/>
      <c r="G123" s="62"/>
      <c r="H123" s="62"/>
      <c r="I123" s="62"/>
      <c r="J123" s="62"/>
      <c r="K123" s="62" t="s">
        <v>76</v>
      </c>
      <c r="L123" s="62"/>
    </row>
    <row r="124" spans="1:12" ht="15">
      <c r="A124" s="60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5">
      <c r="A125" s="60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5">
      <c r="A126" s="60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5">
      <c r="A127" s="60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5">
      <c r="A128" s="6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5">
      <c r="A129" s="60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5">
      <c r="A130" s="60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5">
      <c r="A131" s="60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5">
      <c r="A132" s="60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5">
      <c r="A133" s="60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5">
      <c r="A134" s="6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5">
      <c r="A135" s="60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5">
      <c r="A136" s="6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5">
      <c r="A137" s="6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5">
      <c r="A138" s="60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5">
      <c r="A139" s="60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5">
      <c r="A140" s="6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5">
      <c r="A141" s="60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5">
      <c r="A142" s="60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5">
      <c r="A143" s="6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5">
      <c r="A144" s="60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5">
      <c r="A145" s="60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5">
      <c r="A146" s="60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5">
      <c r="A147" s="60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5">
      <c r="A148" s="60"/>
      <c r="B148" s="61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5">
      <c r="A149" s="60"/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5">
      <c r="A150" s="60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5">
      <c r="A151" s="6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5">
      <c r="A152" s="60"/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5">
      <c r="A153" s="60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5">
      <c r="A154" s="60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ht="15">
      <c r="A155" s="60"/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ht="15">
      <c r="A156" s="60"/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2" ht="15">
      <c r="A157" s="60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ht="15">
      <c r="A158" s="60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ht="15">
      <c r="A159" s="60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15">
      <c r="A160" s="60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ht="15">
      <c r="A161" s="60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ht="15">
      <c r="A162" s="60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ht="15">
      <c r="A163" s="60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ht="15">
      <c r="A164" s="60"/>
      <c r="B164" s="61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ht="15">
      <c r="A165" s="6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62"/>
    </row>
    <row r="166" spans="1:12" ht="15">
      <c r="A166" s="60"/>
      <c r="B166" s="61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ht="15">
      <c r="A167" s="60"/>
      <c r="B167" s="61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ht="15">
      <c r="A168" s="60"/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ht="15">
      <c r="A169" s="60"/>
      <c r="B169" s="61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ht="15">
      <c r="A170" s="60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ht="15">
      <c r="A171" s="60"/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2" ht="15">
      <c r="A172" s="60"/>
      <c r="B172" s="61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2" ht="15">
      <c r="A173" s="60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2" ht="15">
      <c r="A174" s="60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62"/>
    </row>
    <row r="175" spans="1:12" ht="15">
      <c r="A175" s="60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ht="15">
      <c r="A176" s="60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ht="15">
      <c r="A177" s="60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ht="15">
      <c r="A178" s="60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ht="15">
      <c r="A179" s="60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ht="15">
      <c r="A180" s="60"/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ht="15">
      <c r="A181" s="60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ht="15">
      <c r="A182" s="60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ht="15">
      <c r="A183" s="60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ht="15">
      <c r="A184" s="60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62"/>
    </row>
    <row r="185" spans="1:12" ht="15">
      <c r="A185" s="60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62"/>
    </row>
    <row r="186" spans="1:12" ht="15">
      <c r="A186" s="60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  <row r="187" spans="1:12" ht="15">
      <c r="A187" s="60"/>
      <c r="B187" s="61"/>
      <c r="C187" s="62"/>
      <c r="D187" s="62"/>
      <c r="E187" s="62"/>
      <c r="F187" s="62"/>
      <c r="G187" s="62"/>
      <c r="H187" s="62"/>
      <c r="I187" s="62"/>
      <c r="J187" s="62"/>
      <c r="K187" s="62"/>
      <c r="L187" s="62"/>
    </row>
    <row r="188" spans="1:12" ht="15">
      <c r="A188" s="60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</row>
    <row r="189" spans="1:12" ht="15">
      <c r="A189" s="60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62"/>
    </row>
    <row r="190" spans="1:12" ht="15">
      <c r="A190" s="60"/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62"/>
    </row>
    <row r="191" spans="1:12" ht="15">
      <c r="A191" s="60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  <row r="192" spans="1:12" ht="15">
      <c r="A192" s="60"/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15">
      <c r="A193" s="60"/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62"/>
    </row>
    <row r="194" spans="1:12" ht="15">
      <c r="A194" s="60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62"/>
    </row>
    <row r="195" spans="1:12" ht="15">
      <c r="A195" s="60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ht="15">
      <c r="A196" s="60"/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ht="15">
      <c r="A197" s="60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ht="15">
      <c r="A198" s="60"/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ht="15">
      <c r="A199" s="60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15">
      <c r="A200" s="60"/>
      <c r="B200" s="61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ht="15">
      <c r="A201" s="60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  <row r="202" spans="1:12" ht="15">
      <c r="A202" s="60"/>
      <c r="B202" s="61"/>
      <c r="C202" s="62"/>
      <c r="D202" s="62"/>
      <c r="E202" s="62"/>
      <c r="F202" s="62"/>
      <c r="G202" s="62"/>
      <c r="H202" s="62"/>
      <c r="I202" s="62"/>
      <c r="J202" s="62"/>
      <c r="K202" s="62"/>
      <c r="L202" s="62"/>
    </row>
    <row r="203" spans="1:12" ht="15">
      <c r="A203" s="60"/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62"/>
    </row>
    <row r="204" spans="1:12" ht="15">
      <c r="A204" s="60"/>
      <c r="B204" s="61"/>
      <c r="C204" s="62"/>
      <c r="D204" s="62"/>
      <c r="E204" s="62"/>
      <c r="F204" s="62"/>
      <c r="G204" s="62"/>
      <c r="H204" s="62"/>
      <c r="I204" s="62"/>
      <c r="J204" s="62"/>
      <c r="K204" s="62"/>
      <c r="L204" s="62"/>
    </row>
    <row r="205" spans="1:12" ht="15">
      <c r="A205" s="60"/>
      <c r="B205" s="61"/>
      <c r="C205" s="62"/>
      <c r="D205" s="62"/>
      <c r="E205" s="62"/>
      <c r="F205" s="62"/>
      <c r="G205" s="62"/>
      <c r="H205" s="62"/>
      <c r="I205" s="62"/>
      <c r="J205" s="62"/>
      <c r="K205" s="62"/>
      <c r="L205" s="62"/>
    </row>
    <row r="206" spans="1:12" ht="15">
      <c r="A206" s="60"/>
      <c r="B206" s="61"/>
      <c r="C206" s="62"/>
      <c r="D206" s="62"/>
      <c r="E206" s="62"/>
      <c r="F206" s="62"/>
      <c r="G206" s="62"/>
      <c r="H206" s="62"/>
      <c r="I206" s="62"/>
      <c r="J206" s="62"/>
      <c r="K206" s="62"/>
      <c r="L206" s="62"/>
    </row>
    <row r="207" spans="1:12" ht="15">
      <c r="A207" s="60"/>
      <c r="B207" s="61"/>
      <c r="C207" s="62"/>
      <c r="D207" s="62"/>
      <c r="E207" s="62"/>
      <c r="F207" s="62"/>
      <c r="G207" s="62"/>
      <c r="H207" s="62"/>
      <c r="I207" s="62"/>
      <c r="J207" s="62"/>
      <c r="K207" s="62"/>
      <c r="L207" s="62"/>
    </row>
    <row r="208" spans="1:12" ht="15">
      <c r="A208" s="6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62"/>
    </row>
    <row r="209" spans="1:12" ht="15">
      <c r="A209" s="60"/>
      <c r="B209" s="61"/>
      <c r="C209" s="62"/>
      <c r="D209" s="62"/>
      <c r="E209" s="62"/>
      <c r="F209" s="62"/>
      <c r="G209" s="62"/>
      <c r="H209" s="62"/>
      <c r="I209" s="62"/>
      <c r="J209" s="62"/>
      <c r="K209" s="62"/>
      <c r="L209" s="62"/>
    </row>
    <row r="210" spans="1:12" ht="15">
      <c r="A210" s="60"/>
      <c r="B210" s="61"/>
      <c r="C210" s="62"/>
      <c r="D210" s="62"/>
      <c r="E210" s="62"/>
      <c r="F210" s="62"/>
      <c r="G210" s="62"/>
      <c r="H210" s="62"/>
      <c r="I210" s="62"/>
      <c r="J210" s="62"/>
      <c r="K210" s="62"/>
      <c r="L210" s="62"/>
    </row>
    <row r="211" spans="1:12" ht="15">
      <c r="A211" s="60"/>
      <c r="B211" s="61"/>
      <c r="C211" s="62"/>
      <c r="D211" s="62"/>
      <c r="E211" s="62"/>
      <c r="F211" s="62"/>
      <c r="G211" s="62"/>
      <c r="H211" s="62"/>
      <c r="I211" s="62"/>
      <c r="J211" s="62"/>
      <c r="K211" s="62"/>
      <c r="L211" s="62"/>
    </row>
    <row r="212" spans="1:12" ht="15">
      <c r="A212" s="60"/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62"/>
    </row>
    <row r="213" spans="1:12" ht="15">
      <c r="A213" s="60"/>
      <c r="B213" s="61"/>
      <c r="C213" s="62"/>
      <c r="D213" s="62"/>
      <c r="E213" s="62"/>
      <c r="F213" s="62"/>
      <c r="G213" s="62"/>
      <c r="H213" s="62"/>
      <c r="I213" s="62"/>
      <c r="J213" s="62"/>
      <c r="K213" s="62"/>
      <c r="L213" s="62"/>
    </row>
    <row r="214" spans="1:12" ht="15">
      <c r="A214" s="60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62"/>
    </row>
    <row r="215" spans="1:12" ht="15">
      <c r="A215" s="60"/>
      <c r="B215" s="61"/>
      <c r="C215" s="62"/>
      <c r="D215" s="62"/>
      <c r="E215" s="62"/>
      <c r="F215" s="62"/>
      <c r="G215" s="62"/>
      <c r="H215" s="62"/>
      <c r="I215" s="62"/>
      <c r="J215" s="62"/>
      <c r="K215" s="62"/>
      <c r="L215" s="62"/>
    </row>
    <row r="216" spans="1:12" ht="15">
      <c r="A216" s="60"/>
      <c r="B216" s="61"/>
      <c r="C216" s="62"/>
      <c r="D216" s="62"/>
      <c r="E216" s="62"/>
      <c r="F216" s="62"/>
      <c r="G216" s="62"/>
      <c r="H216" s="62"/>
      <c r="I216" s="62"/>
      <c r="J216" s="62"/>
      <c r="K216" s="62"/>
      <c r="L216" s="62"/>
    </row>
    <row r="217" spans="1:12" ht="15">
      <c r="A217" s="6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62"/>
    </row>
    <row r="218" spans="1:12" ht="15">
      <c r="A218" s="60"/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</row>
    <row r="219" spans="1:12" ht="15">
      <c r="A219" s="60"/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2"/>
    </row>
    <row r="220" spans="1:12" ht="15">
      <c r="A220" s="60"/>
      <c r="B220" s="61"/>
      <c r="C220" s="62"/>
      <c r="D220" s="62"/>
      <c r="E220" s="62"/>
      <c r="F220" s="62"/>
      <c r="G220" s="62"/>
      <c r="H220" s="62"/>
      <c r="I220" s="62"/>
      <c r="J220" s="62"/>
      <c r="K220" s="62"/>
      <c r="L220" s="62"/>
    </row>
    <row r="221" spans="1:12" ht="15">
      <c r="A221" s="60"/>
      <c r="B221" s="61"/>
      <c r="C221" s="62"/>
      <c r="D221" s="62"/>
      <c r="E221" s="62"/>
      <c r="F221" s="62"/>
      <c r="G221" s="62"/>
      <c r="H221" s="62"/>
      <c r="I221" s="62"/>
      <c r="J221" s="62"/>
      <c r="K221" s="62"/>
      <c r="L221" s="62"/>
    </row>
    <row r="222" spans="1:12" ht="15">
      <c r="A222" s="60"/>
      <c r="B222" s="61"/>
      <c r="C222" s="62"/>
      <c r="D222" s="62"/>
      <c r="E222" s="62"/>
      <c r="F222" s="62"/>
      <c r="G222" s="62"/>
      <c r="H222" s="62"/>
      <c r="I222" s="62"/>
      <c r="J222" s="62"/>
      <c r="K222" s="62"/>
      <c r="L222" s="62"/>
    </row>
    <row r="223" spans="1:12" ht="15">
      <c r="A223" s="60"/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62"/>
    </row>
    <row r="224" spans="1:12" ht="15">
      <c r="A224" s="60"/>
      <c r="B224" s="61"/>
      <c r="C224" s="62"/>
      <c r="D224" s="62"/>
      <c r="E224" s="62"/>
      <c r="F224" s="62"/>
      <c r="G224" s="62"/>
      <c r="H224" s="62"/>
      <c r="I224" s="62"/>
      <c r="J224" s="62"/>
      <c r="K224" s="62"/>
      <c r="L224" s="62"/>
    </row>
    <row r="225" spans="1:12" ht="15">
      <c r="A225" s="60"/>
      <c r="B225" s="61"/>
      <c r="C225" s="62"/>
      <c r="D225" s="62"/>
      <c r="E225" s="62"/>
      <c r="F225" s="62"/>
      <c r="G225" s="62"/>
      <c r="H225" s="62"/>
      <c r="I225" s="62"/>
      <c r="J225" s="62"/>
      <c r="K225" s="62"/>
      <c r="L225" s="62"/>
    </row>
    <row r="226" spans="1:12" ht="15">
      <c r="A226" s="60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62"/>
    </row>
    <row r="227" spans="1:12" ht="15">
      <c r="A227" s="60"/>
      <c r="B227" s="61"/>
      <c r="C227" s="62"/>
      <c r="D227" s="62"/>
      <c r="E227" s="62"/>
      <c r="F227" s="62"/>
      <c r="G227" s="62"/>
      <c r="H227" s="62"/>
      <c r="I227" s="62"/>
      <c r="J227" s="62"/>
      <c r="K227" s="62"/>
      <c r="L227" s="62"/>
    </row>
    <row r="228" spans="1:12" ht="15">
      <c r="A228" s="60"/>
      <c r="B228" s="61"/>
      <c r="C228" s="62"/>
      <c r="D228" s="62"/>
      <c r="E228" s="62"/>
      <c r="F228" s="62"/>
      <c r="G228" s="62"/>
      <c r="H228" s="62"/>
      <c r="I228" s="62"/>
      <c r="J228" s="62"/>
      <c r="K228" s="62"/>
      <c r="L228" s="62"/>
    </row>
    <row r="229" spans="1:12" ht="15">
      <c r="A229" s="60"/>
      <c r="B229" s="61"/>
      <c r="C229" s="62"/>
      <c r="D229" s="62"/>
      <c r="E229" s="62"/>
      <c r="F229" s="62"/>
      <c r="G229" s="62"/>
      <c r="H229" s="62"/>
      <c r="I229" s="62"/>
      <c r="J229" s="62"/>
      <c r="K229" s="62"/>
      <c r="L229" s="62"/>
    </row>
    <row r="230" spans="1:12" ht="15">
      <c r="A230" s="60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62"/>
    </row>
    <row r="231" spans="1:12" ht="15">
      <c r="A231" s="60"/>
      <c r="B231" s="61"/>
      <c r="C231" s="62"/>
      <c r="D231" s="62"/>
      <c r="E231" s="62"/>
      <c r="F231" s="62"/>
      <c r="G231" s="62"/>
      <c r="H231" s="62"/>
      <c r="I231" s="62"/>
      <c r="J231" s="62"/>
      <c r="K231" s="62"/>
      <c r="L231" s="62"/>
    </row>
    <row r="232" spans="1:12" ht="15">
      <c r="A232" s="60"/>
      <c r="B232" s="61"/>
      <c r="C232" s="62"/>
      <c r="D232" s="62"/>
      <c r="E232" s="62"/>
      <c r="F232" s="62"/>
      <c r="G232" s="62"/>
      <c r="H232" s="62"/>
      <c r="I232" s="62"/>
      <c r="J232" s="62"/>
      <c r="K232" s="62"/>
      <c r="L232" s="62"/>
    </row>
    <row r="233" spans="1:12" ht="15">
      <c r="A233" s="60"/>
      <c r="B233" s="61"/>
      <c r="C233" s="62"/>
      <c r="D233" s="62"/>
      <c r="E233" s="62"/>
      <c r="F233" s="62"/>
      <c r="G233" s="62"/>
      <c r="H233" s="62"/>
      <c r="I233" s="62"/>
      <c r="J233" s="62"/>
      <c r="K233" s="62"/>
      <c r="L233" s="62"/>
    </row>
    <row r="234" spans="1:12" ht="15">
      <c r="A234" s="60"/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62"/>
    </row>
    <row r="235" spans="1:12" ht="15">
      <c r="A235" s="60"/>
      <c r="B235" s="61"/>
      <c r="C235" s="62"/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12" ht="15">
      <c r="A236" s="60"/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ht="15">
      <c r="A237" s="60"/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ht="15">
      <c r="A238" s="60"/>
      <c r="B238" s="61"/>
      <c r="C238" s="62"/>
      <c r="D238" s="62"/>
      <c r="E238" s="62"/>
      <c r="F238" s="62"/>
      <c r="G238" s="62"/>
      <c r="H238" s="62"/>
      <c r="I238" s="62"/>
      <c r="J238" s="62"/>
      <c r="K238" s="62"/>
      <c r="L238" s="62"/>
    </row>
    <row r="239" spans="1:12" ht="15">
      <c r="A239" s="60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</row>
    <row r="240" spans="1:12" ht="15">
      <c r="A240" s="60"/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62"/>
    </row>
    <row r="241" spans="1:12" ht="15">
      <c r="A241" s="60"/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62"/>
    </row>
    <row r="242" spans="1:12" ht="15">
      <c r="A242" s="60"/>
      <c r="B242" s="61"/>
      <c r="C242" s="62"/>
      <c r="D242" s="62"/>
      <c r="E242" s="62"/>
      <c r="F242" s="62"/>
      <c r="G242" s="62"/>
      <c r="H242" s="62"/>
      <c r="I242" s="62"/>
      <c r="J242" s="62"/>
      <c r="K242" s="62"/>
      <c r="L242" s="62"/>
    </row>
    <row r="243" spans="1:12" ht="15">
      <c r="A243" s="60"/>
      <c r="B243" s="61"/>
      <c r="C243" s="62"/>
      <c r="D243" s="62"/>
      <c r="E243" s="62"/>
      <c r="F243" s="62"/>
      <c r="G243" s="62"/>
      <c r="H243" s="62"/>
      <c r="I243" s="62"/>
      <c r="J243" s="62"/>
      <c r="K243" s="62"/>
      <c r="L243" s="62"/>
    </row>
    <row r="244" spans="1:12" ht="15">
      <c r="A244" s="60"/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62"/>
    </row>
    <row r="245" spans="1:12" ht="15">
      <c r="A245" s="60"/>
      <c r="B245" s="61"/>
      <c r="C245" s="62"/>
      <c r="D245" s="62"/>
      <c r="E245" s="62"/>
      <c r="F245" s="62"/>
      <c r="G245" s="62"/>
      <c r="H245" s="62"/>
      <c r="I245" s="62"/>
      <c r="J245" s="62"/>
      <c r="K245" s="62"/>
      <c r="L245" s="62"/>
    </row>
    <row r="246" spans="1:12" ht="15">
      <c r="A246" s="60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62"/>
    </row>
    <row r="247" spans="1:12" ht="15">
      <c r="A247" s="60"/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62"/>
    </row>
    <row r="248" spans="1:12" ht="15">
      <c r="A248" s="60"/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62"/>
    </row>
    <row r="249" spans="1:12" ht="15">
      <c r="A249" s="60"/>
      <c r="B249" s="61"/>
      <c r="C249" s="62"/>
      <c r="D249" s="62"/>
      <c r="E249" s="62"/>
      <c r="F249" s="62"/>
      <c r="G249" s="62"/>
      <c r="H249" s="62"/>
      <c r="I249" s="62"/>
      <c r="J249" s="62"/>
      <c r="K249" s="62"/>
      <c r="L249" s="62"/>
    </row>
    <row r="250" spans="1:12" ht="15">
      <c r="A250" s="60"/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62"/>
    </row>
    <row r="251" spans="1:12" ht="15">
      <c r="A251" s="60"/>
      <c r="B251" s="61"/>
      <c r="C251" s="62"/>
      <c r="D251" s="62"/>
      <c r="E251" s="62"/>
      <c r="F251" s="62"/>
      <c r="G251" s="62"/>
      <c r="H251" s="62"/>
      <c r="I251" s="62"/>
      <c r="J251" s="62"/>
      <c r="K251" s="62"/>
      <c r="L251" s="62"/>
    </row>
    <row r="252" spans="1:12" ht="15">
      <c r="A252" s="60"/>
      <c r="B252" s="61"/>
      <c r="C252" s="62"/>
      <c r="D252" s="62"/>
      <c r="E252" s="62"/>
      <c r="F252" s="62"/>
      <c r="G252" s="62"/>
      <c r="H252" s="62"/>
      <c r="I252" s="62"/>
      <c r="J252" s="62"/>
      <c r="K252" s="62"/>
      <c r="L252" s="62"/>
    </row>
    <row r="253" spans="1:12" ht="15">
      <c r="A253" s="60"/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62"/>
    </row>
    <row r="254" spans="1:12" ht="15">
      <c r="A254" s="60"/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62"/>
    </row>
  </sheetData>
  <mergeCells count="20">
    <mergeCell ref="D4:D6"/>
    <mergeCell ref="E4:E6"/>
    <mergeCell ref="F4:F6"/>
    <mergeCell ref="A1:B1"/>
    <mergeCell ref="B3:B6"/>
    <mergeCell ref="C3:C6"/>
    <mergeCell ref="A3:A6"/>
    <mergeCell ref="D3:F3"/>
    <mergeCell ref="G3:I3"/>
    <mergeCell ref="G4:G6"/>
    <mergeCell ref="H4:H6"/>
    <mergeCell ref="I4:I6"/>
    <mergeCell ref="J3:L3"/>
    <mergeCell ref="J4:J6"/>
    <mergeCell ref="K4:K6"/>
    <mergeCell ref="L4:L6"/>
    <mergeCell ref="M3:N3"/>
    <mergeCell ref="M4:M6"/>
    <mergeCell ref="N4:N6"/>
    <mergeCell ref="O3:O6"/>
  </mergeCells>
  <printOptions horizontalCentered="1"/>
  <pageMargins left="0.25" right="0.25" top="0.2" bottom="0.28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2006-09-06T12:06:37Z</cp:lastPrinted>
  <dcterms:created xsi:type="dcterms:W3CDTF">2006-09-06T11:38:43Z</dcterms:created>
  <dcterms:modified xsi:type="dcterms:W3CDTF">2006-09-06T12:06:40Z</dcterms:modified>
  <cp:category/>
  <cp:version/>
  <cp:contentType/>
  <cp:contentStatus/>
</cp:coreProperties>
</file>