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270" windowWidth="11790" windowHeight="5910" activeTab="0"/>
  </bookViews>
  <sheets>
    <sheet name="20th May, 08" sheetId="1" r:id="rId1"/>
  </sheets>
  <definedNames>
    <definedName name="_Regression_Int" localSheetId="0" hidden="1">1</definedName>
    <definedName name="_xlnm.Print_Area" localSheetId="0">'20th May, 08'!$A$1:$AC$92</definedName>
    <definedName name="Print_Area_MI" localSheetId="0">'20th May, 08'!#REF!</definedName>
    <definedName name="_xlnm.Print_Titles" localSheetId="0">'20th May, 08'!$A:$B,'20th May, 08'!$1:$7</definedName>
    <definedName name="Print_Titles_MI" localSheetId="0">'20th May, 08'!$1:$7,'20th May, 08'!$A:$B</definedName>
  </definedNames>
  <calcPr fullCalcOnLoad="1" iterate="1" iterateCount="1" iterateDelta="0.001"/>
</workbook>
</file>

<file path=xl/sharedStrings.xml><?xml version="1.0" encoding="utf-8"?>
<sst xmlns="http://schemas.openxmlformats.org/spreadsheetml/2006/main" count="198" uniqueCount="113">
  <si>
    <t>States/UTs</t>
  </si>
  <si>
    <t xml:space="preserve"> </t>
  </si>
  <si>
    <t>1.</t>
  </si>
  <si>
    <t xml:space="preserve">      2.</t>
  </si>
  <si>
    <t>3.</t>
  </si>
  <si>
    <t>4.</t>
  </si>
  <si>
    <t>5.</t>
  </si>
  <si>
    <t>6.</t>
  </si>
  <si>
    <t>7.</t>
  </si>
  <si>
    <t>8.</t>
  </si>
  <si>
    <t>9.</t>
  </si>
  <si>
    <t>10.</t>
  </si>
  <si>
    <t>11.</t>
  </si>
  <si>
    <t>12.</t>
  </si>
  <si>
    <t>13.</t>
  </si>
  <si>
    <t>Andhra Pradesh</t>
  </si>
  <si>
    <t>*</t>
  </si>
  <si>
    <t>2.</t>
  </si>
  <si>
    <t>Arunachal Pradesh</t>
  </si>
  <si>
    <t>Assam</t>
  </si>
  <si>
    <t>Bihar</t>
  </si>
  <si>
    <t>Goa</t>
  </si>
  <si>
    <t>Gujarat</t>
  </si>
  <si>
    <t>Haryana</t>
  </si>
  <si>
    <t>Himachal Pradesh</t>
  </si>
  <si>
    <t>Jammu &amp; Kashmir</t>
  </si>
  <si>
    <t>Karnataka</t>
  </si>
  <si>
    <t>Kerala</t>
  </si>
  <si>
    <t>Madhya Pradesh</t>
  </si>
  <si>
    <t>Maharashtra</t>
  </si>
  <si>
    <t>14.</t>
  </si>
  <si>
    <t>Manipur</t>
  </si>
  <si>
    <t>15.</t>
  </si>
  <si>
    <t>Meghalaya</t>
  </si>
  <si>
    <t>16.</t>
  </si>
  <si>
    <t>Mizoram</t>
  </si>
  <si>
    <t>17.</t>
  </si>
  <si>
    <t>Nagaland</t>
  </si>
  <si>
    <t>18.</t>
  </si>
  <si>
    <t>Orissa</t>
  </si>
  <si>
    <t>19.</t>
  </si>
  <si>
    <t>Punjab</t>
  </si>
  <si>
    <t>20.</t>
  </si>
  <si>
    <t>Rajasthan</t>
  </si>
  <si>
    <t>21.</t>
  </si>
  <si>
    <t>Sikkim</t>
  </si>
  <si>
    <t>22.</t>
  </si>
  <si>
    <t>Tamil Nadu</t>
  </si>
  <si>
    <t>23.</t>
  </si>
  <si>
    <t>Tripura</t>
  </si>
  <si>
    <t>24.</t>
  </si>
  <si>
    <t>Uttar Pradesh</t>
  </si>
  <si>
    <t>25.</t>
  </si>
  <si>
    <t>West Bengal</t>
  </si>
  <si>
    <t>Total (States)</t>
  </si>
  <si>
    <t>Union Territiories</t>
  </si>
  <si>
    <t>26.</t>
  </si>
  <si>
    <t>A &amp; N Islands</t>
  </si>
  <si>
    <t>27.</t>
  </si>
  <si>
    <t>Chandigarh</t>
  </si>
  <si>
    <t>28.</t>
  </si>
  <si>
    <t>D &amp; N Haveli</t>
  </si>
  <si>
    <t>29.</t>
  </si>
  <si>
    <t>Daman &amp; Diu</t>
  </si>
  <si>
    <t>30.</t>
  </si>
  <si>
    <t>Delhi</t>
  </si>
  <si>
    <t>31.</t>
  </si>
  <si>
    <t>Lakshadweep</t>
  </si>
  <si>
    <t>32.</t>
  </si>
  <si>
    <t>Total (UTs)</t>
  </si>
  <si>
    <t>Total (States &amp; UTs)</t>
  </si>
  <si>
    <t>Chhatisgarh</t>
  </si>
  <si>
    <t>Jharkhand</t>
  </si>
  <si>
    <t>33.</t>
  </si>
  <si>
    <t>34.</t>
  </si>
  <si>
    <t>35.</t>
  </si>
  <si>
    <t>@</t>
  </si>
  <si>
    <t>(Rs. in Crore)</t>
  </si>
  <si>
    <t xml:space="preserve">FINANCIAL PERFORMANCE OF STATES / UNION TERRITORIES DURING TENTH PLAN </t>
  </si>
  <si>
    <t>Annual Plan - 2004-05</t>
  </si>
  <si>
    <t>Annual Plan - 2005-06</t>
  </si>
  <si>
    <t>Originally Approved Outlay</t>
  </si>
  <si>
    <t>Revised Outlay</t>
  </si>
  <si>
    <t>Actual Expenditure</t>
  </si>
  <si>
    <t>Tenth Plan Projected Outlay</t>
  </si>
  <si>
    <t>Sl. No.</t>
  </si>
  <si>
    <t>* : Revision not sought by States/UTs; approved Outlay taken.</t>
  </si>
  <si>
    <t>@ : Includes Rs. 572 crores for Tsunami Rehabilation Plan.</t>
  </si>
  <si>
    <t>$</t>
  </si>
  <si>
    <t>$ : The outlay of Arunachal Pradesh was originally decided at Rs.1100 crore in the meeting between Dy. Chairman, Planning Commission and Chief Minister of Arunachal Pradesh but due to non availablity of resources the State has subsequently revised their plan size to Rs. 1056 crore.</t>
  </si>
  <si>
    <t>$$</t>
  </si>
  <si>
    <t>$$ : The outlay of Assam was originally decided at Rs.3507 crore in the meeting between Dy. Chairman, Planning Commission and Chief Minister of Assam but the plan size has subsequently revised to Rs. 3798 crore.</t>
  </si>
  <si>
    <t>Annual Plan - 2002-03</t>
  </si>
  <si>
    <t>Annual Plan - 2003-04</t>
  </si>
  <si>
    <t>Annual Plan - 2006-07</t>
  </si>
  <si>
    <t>Uttarakhand</t>
  </si>
  <si>
    <t>Puducherry</t>
  </si>
  <si>
    <t>** : Approved Outlay.</t>
  </si>
  <si>
    <t># : Revised Outlay.</t>
  </si>
  <si>
    <t>Tenth Plan (2002-07)</t>
  </si>
  <si>
    <t>Originally Approved Outlay           (i.e. col. 4 + 7 + 10 + 13 + 16)</t>
  </si>
  <si>
    <t>Revised Outlay  (i.e. col. 5 + 8 + 11 + 14 + 17)</t>
  </si>
  <si>
    <t>Figures in brackets are at Constant (at 2001-02) Prices.</t>
  </si>
  <si>
    <t>2002-03</t>
  </si>
  <si>
    <t>2003-04</t>
  </si>
  <si>
    <t>2004-05</t>
  </si>
  <si>
    <t>2005-06</t>
  </si>
  <si>
    <t>2006-07</t>
  </si>
  <si>
    <t>Deflators at 2001-02 prices</t>
  </si>
  <si>
    <t>FINANCIAL PERFORMANCE OF STATES / UNION TERRITORIES DURING TENTH PLAN (CURRENT AND CONSTANT PRICES)</t>
  </si>
  <si>
    <t>Actual Expenditure (i.e. col. 6 + 9 + 12 + 15 + 18)</t>
  </si>
  <si>
    <t>#</t>
  </si>
  <si>
    <t>updated on 20th May,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</si>
</sst>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
    <numFmt numFmtId="173" formatCode="0.0000_)"/>
    <numFmt numFmtId="174" formatCode="0_)"/>
    <numFmt numFmtId="175" formatCode="0.000_)"/>
    <numFmt numFmtId="176" formatCode="#,##0.0_);\(#,##0.0\)"/>
    <numFmt numFmtId="177" formatCode="0.00;[Red]0.00"/>
    <numFmt numFmtId="178" formatCode="0.0000"/>
  </numFmts>
  <fonts count="18">
    <font>
      <sz val="10"/>
      <name val="Courier"/>
      <family val="0"/>
    </font>
    <font>
      <sz val="10"/>
      <name val="Arial"/>
      <family val="0"/>
    </font>
    <font>
      <b/>
      <u val="single"/>
      <sz val="12"/>
      <name val="Times New Roman"/>
      <family val="1"/>
    </font>
    <font>
      <sz val="12"/>
      <name val="Times New Roman"/>
      <family val="1"/>
    </font>
    <font>
      <b/>
      <i/>
      <sz val="12"/>
      <name val="Times New Roman"/>
      <family val="1"/>
    </font>
    <font>
      <sz val="11"/>
      <name val="Bookman Old Style"/>
      <family val="1"/>
    </font>
    <font>
      <b/>
      <sz val="11"/>
      <name val="Bookman Old Style"/>
      <family val="1"/>
    </font>
    <font>
      <b/>
      <u val="single"/>
      <sz val="11"/>
      <name val="Bookman Old Style"/>
      <family val="1"/>
    </font>
    <font>
      <b/>
      <sz val="10"/>
      <name val="Bookman Old Style"/>
      <family val="1"/>
    </font>
    <font>
      <sz val="12"/>
      <name val="Bookman Old Style"/>
      <family val="1"/>
    </font>
    <font>
      <b/>
      <u val="single"/>
      <sz val="9"/>
      <name val="Bookman Old Style"/>
      <family val="1"/>
    </font>
    <font>
      <b/>
      <sz val="12"/>
      <name val="Bookman Old Style"/>
      <family val="1"/>
    </font>
    <font>
      <i/>
      <sz val="11"/>
      <name val="Bookman Old Style"/>
      <family val="1"/>
    </font>
    <font>
      <b/>
      <sz val="12"/>
      <name val="Times New Roman"/>
      <family val="1"/>
    </font>
    <font>
      <sz val="10"/>
      <name val="Bookman Old Style"/>
      <family val="1"/>
    </font>
    <font>
      <sz val="10"/>
      <name val="Times New Roman"/>
      <family val="1"/>
    </font>
    <font>
      <b/>
      <sz val="10"/>
      <name val="Times New Roman"/>
      <family val="1"/>
    </font>
    <font>
      <b/>
      <i/>
      <sz val="11"/>
      <name val="Bookman Old Style"/>
      <family val="1"/>
    </font>
  </fonts>
  <fills count="3">
    <fill>
      <patternFill/>
    </fill>
    <fill>
      <patternFill patternType="gray125"/>
    </fill>
    <fill>
      <patternFill patternType="solid">
        <fgColor indexed="65"/>
        <bgColor indexed="64"/>
      </patternFill>
    </fill>
  </fills>
  <borders count="45">
    <border>
      <left/>
      <right/>
      <top/>
      <bottom/>
      <diagonal/>
    </border>
    <border>
      <left style="thin"/>
      <right>
        <color indexed="63"/>
      </right>
      <top style="thin"/>
      <bottom style="thin"/>
    </border>
    <border>
      <left style="thin"/>
      <right>
        <color indexed="63"/>
      </right>
      <top style="medium"/>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medium"/>
      <top style="medium"/>
      <bottom style="medium"/>
    </border>
    <border>
      <left>
        <color indexed="63"/>
      </left>
      <right style="thin"/>
      <top style="medium"/>
      <bottom style="thin"/>
    </border>
    <border>
      <left style="thin"/>
      <right style="thin"/>
      <top style="thin"/>
      <bottom style="medium"/>
    </border>
    <border>
      <left>
        <color indexed="63"/>
      </left>
      <right>
        <color indexed="63"/>
      </right>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medium"/>
      <bottom>
        <color indexed="63"/>
      </bottom>
    </border>
    <border>
      <left style="medium"/>
      <right style="thin"/>
      <top style="thin"/>
      <bottom>
        <color indexed="63"/>
      </bottom>
    </border>
    <border>
      <left style="thin"/>
      <right style="medium"/>
      <top style="thin"/>
      <bottom style="medium"/>
    </border>
    <border>
      <left>
        <color indexed="63"/>
      </left>
      <right style="medium"/>
      <top style="medium"/>
      <bottom style="medium"/>
    </border>
    <border>
      <left>
        <color indexed="63"/>
      </left>
      <right style="thin"/>
      <top style="thin"/>
      <bottom>
        <color indexed="63"/>
      </bottom>
    </border>
    <border>
      <left style="thin"/>
      <right style="medium"/>
      <top style="medium"/>
      <bottom style="thin"/>
    </border>
    <border>
      <left style="medium"/>
      <right style="thin"/>
      <top style="medium"/>
      <bottom style="medium"/>
    </border>
    <border>
      <left style="medium"/>
      <right style="medium"/>
      <top style="thin"/>
      <bottom style="medium"/>
    </border>
    <border>
      <left style="medium"/>
      <right style="thin"/>
      <top style="thin"/>
      <bottom style="medium"/>
    </border>
    <border>
      <left style="thin"/>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86">
    <xf numFmtId="39" fontId="0" fillId="0" borderId="0" xfId="0" applyAlignment="1">
      <alignment/>
    </xf>
    <xf numFmtId="39" fontId="3" fillId="0" borderId="0" xfId="0" applyFont="1" applyAlignment="1">
      <alignment/>
    </xf>
    <xf numFmtId="39" fontId="2" fillId="0" borderId="0" xfId="0" applyFont="1" applyAlignment="1" applyProtection="1">
      <alignment horizontal="left"/>
      <protection/>
    </xf>
    <xf numFmtId="37" fontId="4" fillId="0" borderId="0" xfId="0" applyNumberFormat="1" applyFont="1" applyBorder="1" applyAlignment="1">
      <alignment horizontal="center"/>
    </xf>
    <xf numFmtId="37" fontId="4" fillId="0" borderId="0" xfId="0" applyNumberFormat="1" applyFont="1" applyAlignment="1">
      <alignment horizontal="center"/>
    </xf>
    <xf numFmtId="177" fontId="3" fillId="0" borderId="0" xfId="0" applyNumberFormat="1" applyFont="1" applyAlignment="1">
      <alignment/>
    </xf>
    <xf numFmtId="2" fontId="5" fillId="0" borderId="1" xfId="0" applyNumberFormat="1" applyFont="1" applyFill="1" applyBorder="1" applyAlignment="1">
      <alignment horizontal="right"/>
    </xf>
    <xf numFmtId="39" fontId="5" fillId="0" borderId="1" xfId="0" applyFont="1" applyFill="1" applyBorder="1" applyAlignment="1" quotePrefix="1">
      <alignment horizontal="right"/>
    </xf>
    <xf numFmtId="2" fontId="5" fillId="0" borderId="1" xfId="0" applyNumberFormat="1" applyFont="1" applyFill="1" applyBorder="1" applyAlignment="1" quotePrefix="1">
      <alignment horizontal="right"/>
    </xf>
    <xf numFmtId="4" fontId="5" fillId="0" borderId="1" xfId="0" applyNumberFormat="1" applyFont="1" applyFill="1" applyBorder="1" applyAlignment="1">
      <alignment horizontal="right"/>
    </xf>
    <xf numFmtId="4" fontId="5" fillId="0" borderId="2" xfId="0" applyNumberFormat="1" applyFont="1" applyFill="1" applyBorder="1" applyAlignment="1">
      <alignment horizontal="right"/>
    </xf>
    <xf numFmtId="2" fontId="5" fillId="0" borderId="3" xfId="0" applyNumberFormat="1" applyFont="1" applyFill="1" applyBorder="1" applyAlignment="1">
      <alignment horizontal="left"/>
    </xf>
    <xf numFmtId="39" fontId="5" fillId="0" borderId="3" xfId="0" applyFont="1" applyFill="1" applyBorder="1" applyAlignment="1" quotePrefix="1">
      <alignment horizontal="left"/>
    </xf>
    <xf numFmtId="2" fontId="5" fillId="0" borderId="3" xfId="0" applyNumberFormat="1" applyFont="1" applyFill="1" applyBorder="1" applyAlignment="1" quotePrefix="1">
      <alignment horizontal="left"/>
    </xf>
    <xf numFmtId="39" fontId="5" fillId="0" borderId="3" xfId="0" applyFont="1" applyFill="1" applyBorder="1" applyAlignment="1">
      <alignment horizontal="left"/>
    </xf>
    <xf numFmtId="4" fontId="5" fillId="0" borderId="3" xfId="0" applyNumberFormat="1" applyFont="1" applyBorder="1" applyAlignment="1">
      <alignment horizontal="left"/>
    </xf>
    <xf numFmtId="4" fontId="5" fillId="0" borderId="3" xfId="0" applyNumberFormat="1" applyFont="1" applyFill="1" applyBorder="1" applyAlignment="1">
      <alignment horizontal="left"/>
    </xf>
    <xf numFmtId="39" fontId="5" fillId="0" borderId="0" xfId="0" applyFont="1" applyAlignment="1">
      <alignment/>
    </xf>
    <xf numFmtId="39" fontId="7" fillId="0" borderId="0" xfId="0" applyFont="1" applyAlignment="1" applyProtection="1">
      <alignment/>
      <protection/>
    </xf>
    <xf numFmtId="39" fontId="5" fillId="0" borderId="0" xfId="0" applyFont="1" applyBorder="1" applyAlignment="1">
      <alignment/>
    </xf>
    <xf numFmtId="177" fontId="5" fillId="0" borderId="0" xfId="0" applyNumberFormat="1" applyFont="1" applyAlignment="1">
      <alignment/>
    </xf>
    <xf numFmtId="177" fontId="6" fillId="0" borderId="0" xfId="0" applyNumberFormat="1" applyFont="1" applyAlignment="1">
      <alignment horizontal="right"/>
    </xf>
    <xf numFmtId="39" fontId="5" fillId="0" borderId="4" xfId="0" applyFont="1" applyBorder="1" applyAlignment="1" applyProtection="1">
      <alignment horizontal="left"/>
      <protection/>
    </xf>
    <xf numFmtId="39" fontId="5" fillId="0" borderId="5" xfId="0" applyFont="1" applyBorder="1" applyAlignment="1" applyProtection="1">
      <alignment horizontal="left"/>
      <protection/>
    </xf>
    <xf numFmtId="39" fontId="5" fillId="0" borderId="5" xfId="0" applyFont="1" applyBorder="1" applyAlignment="1" applyProtection="1">
      <alignment horizontal="right"/>
      <protection/>
    </xf>
    <xf numFmtId="177" fontId="5" fillId="0" borderId="5" xfId="0" applyNumberFormat="1" applyFont="1" applyBorder="1" applyAlignment="1" applyProtection="1">
      <alignment horizontal="right"/>
      <protection/>
    </xf>
    <xf numFmtId="177" fontId="5" fillId="0" borderId="5" xfId="0" applyNumberFormat="1" applyFont="1" applyBorder="1" applyAlignment="1">
      <alignment horizontal="right" vertical="center"/>
    </xf>
    <xf numFmtId="177" fontId="5" fillId="0" borderId="5" xfId="0" applyNumberFormat="1" applyFont="1" applyBorder="1" applyAlignment="1">
      <alignment vertical="center"/>
    </xf>
    <xf numFmtId="39" fontId="5" fillId="0" borderId="6" xfId="0" applyFont="1" applyBorder="1" applyAlignment="1" applyProtection="1">
      <alignment horizontal="left"/>
      <protection/>
    </xf>
    <xf numFmtId="39" fontId="5" fillId="0" borderId="7" xfId="0" applyFont="1" applyBorder="1" applyAlignment="1" applyProtection="1">
      <alignment horizontal="left"/>
      <protection/>
    </xf>
    <xf numFmtId="39" fontId="5" fillId="0" borderId="7" xfId="0" applyFont="1" applyBorder="1" applyAlignment="1" applyProtection="1">
      <alignment horizontal="right"/>
      <protection/>
    </xf>
    <xf numFmtId="177" fontId="5" fillId="0" borderId="7" xfId="0" applyNumberFormat="1" applyFont="1" applyBorder="1" applyAlignment="1" applyProtection="1">
      <alignment horizontal="right"/>
      <protection/>
    </xf>
    <xf numFmtId="177" fontId="5" fillId="0" borderId="7" xfId="0" applyNumberFormat="1" applyFont="1" applyBorder="1" applyAlignment="1">
      <alignment/>
    </xf>
    <xf numFmtId="177" fontId="5" fillId="0" borderId="7" xfId="0" applyNumberFormat="1" applyFont="1" applyBorder="1" applyAlignment="1">
      <alignment vertical="center"/>
    </xf>
    <xf numFmtId="39" fontId="5" fillId="0" borderId="7" xfId="0" applyFont="1" applyBorder="1" applyAlignment="1">
      <alignment/>
    </xf>
    <xf numFmtId="39" fontId="5" fillId="0" borderId="7" xfId="0" applyFont="1" applyBorder="1" applyAlignment="1">
      <alignment horizontal="right"/>
    </xf>
    <xf numFmtId="177" fontId="5" fillId="0" borderId="7" xfId="0" applyNumberFormat="1" applyFont="1" applyBorder="1" applyAlignment="1">
      <alignment horizontal="right"/>
    </xf>
    <xf numFmtId="39" fontId="5" fillId="0" borderId="6" xfId="0" applyFont="1" applyBorder="1" applyAlignment="1" quotePrefix="1">
      <alignment/>
    </xf>
    <xf numFmtId="39" fontId="5" fillId="0" borderId="6" xfId="0" applyFont="1" applyBorder="1" applyAlignment="1">
      <alignment/>
    </xf>
    <xf numFmtId="39" fontId="7" fillId="0" borderId="7" xfId="0" applyFont="1" applyBorder="1" applyAlignment="1" applyProtection="1">
      <alignment horizontal="left"/>
      <protection/>
    </xf>
    <xf numFmtId="177" fontId="7" fillId="0" borderId="7" xfId="0" applyNumberFormat="1" applyFont="1" applyBorder="1" applyAlignment="1" applyProtection="1">
      <alignment horizontal="right"/>
      <protection/>
    </xf>
    <xf numFmtId="39" fontId="5" fillId="0" borderId="1" xfId="0" applyFont="1" applyBorder="1" applyAlignment="1">
      <alignment/>
    </xf>
    <xf numFmtId="39" fontId="5" fillId="0" borderId="3" xfId="0" applyFont="1" applyBorder="1" applyAlignment="1">
      <alignment horizontal="left"/>
    </xf>
    <xf numFmtId="37" fontId="6" fillId="0" borderId="8" xfId="0" applyNumberFormat="1" applyFont="1" applyBorder="1" applyAlignment="1" applyProtection="1">
      <alignment horizontal="center"/>
      <protection/>
    </xf>
    <xf numFmtId="37" fontId="6" fillId="0" borderId="8" xfId="0" applyNumberFormat="1" applyFont="1" applyBorder="1" applyAlignment="1" applyProtection="1" quotePrefix="1">
      <alignment horizontal="center"/>
      <protection/>
    </xf>
    <xf numFmtId="177" fontId="6" fillId="0" borderId="8" xfId="0" applyNumberFormat="1" applyFont="1" applyBorder="1" applyAlignment="1" quotePrefix="1">
      <alignment horizontal="center"/>
    </xf>
    <xf numFmtId="39" fontId="5" fillId="0" borderId="9" xfId="0" applyFont="1" applyBorder="1" applyAlignment="1">
      <alignment/>
    </xf>
    <xf numFmtId="39" fontId="5" fillId="0" borderId="3" xfId="0" applyFont="1" applyBorder="1" applyAlignment="1">
      <alignment/>
    </xf>
    <xf numFmtId="39" fontId="8" fillId="0" borderId="7" xfId="0" applyFont="1" applyBorder="1" applyAlignment="1" applyProtection="1">
      <alignment horizontal="right"/>
      <protection/>
    </xf>
    <xf numFmtId="39" fontId="8" fillId="0" borderId="10" xfId="0" applyFont="1" applyBorder="1" applyAlignment="1" applyProtection="1">
      <alignment horizontal="right"/>
      <protection/>
    </xf>
    <xf numFmtId="177" fontId="9" fillId="0" borderId="0" xfId="0" applyNumberFormat="1" applyFont="1" applyAlignment="1">
      <alignment/>
    </xf>
    <xf numFmtId="39" fontId="5" fillId="0" borderId="0" xfId="0" applyFont="1" applyBorder="1" applyAlignment="1" quotePrefix="1">
      <alignment horizontal="left"/>
    </xf>
    <xf numFmtId="39" fontId="9" fillId="0" borderId="0" xfId="0" applyFont="1" applyAlignment="1" quotePrefix="1">
      <alignment horizontal="left"/>
    </xf>
    <xf numFmtId="39" fontId="9" fillId="0" borderId="0" xfId="0" applyFont="1" applyAlignment="1" applyProtection="1">
      <alignment vertical="top" wrapText="1"/>
      <protection/>
    </xf>
    <xf numFmtId="39" fontId="5" fillId="0" borderId="5" xfId="0" applyFont="1" applyBorder="1" applyAlignment="1">
      <alignment/>
    </xf>
    <xf numFmtId="2" fontId="5" fillId="0" borderId="7" xfId="0" applyNumberFormat="1" applyFont="1" applyFill="1" applyBorder="1" applyAlignment="1">
      <alignment horizontal="right"/>
    </xf>
    <xf numFmtId="2" fontId="5" fillId="2" borderId="7" xfId="0" applyNumberFormat="1" applyFont="1" applyFill="1" applyBorder="1" applyAlignment="1">
      <alignment/>
    </xf>
    <xf numFmtId="4" fontId="5" fillId="0" borderId="7" xfId="0" applyNumberFormat="1" applyFont="1" applyBorder="1" applyAlignment="1">
      <alignment horizontal="right"/>
    </xf>
    <xf numFmtId="4" fontId="5" fillId="0" borderId="7" xfId="0" applyNumberFormat="1" applyFont="1" applyFill="1" applyBorder="1" applyAlignment="1">
      <alignment horizontal="right"/>
    </xf>
    <xf numFmtId="37" fontId="6" fillId="0" borderId="8" xfId="0" applyNumberFormat="1" applyFont="1" applyBorder="1" applyAlignment="1" quotePrefix="1">
      <alignment horizontal="center"/>
    </xf>
    <xf numFmtId="39" fontId="5" fillId="0" borderId="0" xfId="0" applyFont="1" applyAlignment="1" applyProtection="1">
      <alignment vertical="top" wrapText="1"/>
      <protection/>
    </xf>
    <xf numFmtId="177" fontId="5" fillId="0" borderId="5" xfId="0" applyNumberFormat="1" applyFont="1" applyBorder="1" applyAlignment="1">
      <alignment/>
    </xf>
    <xf numFmtId="39" fontId="5" fillId="0" borderId="0" xfId="0" applyFont="1" applyAlignment="1" applyProtection="1">
      <alignment horizontal="justify" vertical="top" wrapText="1"/>
      <protection/>
    </xf>
    <xf numFmtId="39" fontId="9" fillId="0" borderId="0" xfId="0" applyFont="1" applyAlignment="1">
      <alignment horizontal="left"/>
    </xf>
    <xf numFmtId="39" fontId="5" fillId="0" borderId="3" xfId="0" applyFont="1" applyBorder="1" applyAlignment="1" quotePrefix="1">
      <alignment/>
    </xf>
    <xf numFmtId="4" fontId="5" fillId="0" borderId="3" xfId="0" applyNumberFormat="1" applyFont="1" applyFill="1" applyBorder="1" applyAlignment="1" quotePrefix="1">
      <alignment horizontal="right"/>
    </xf>
    <xf numFmtId="4" fontId="5" fillId="0" borderId="3" xfId="0" applyNumberFormat="1" applyFont="1" applyFill="1" applyBorder="1" applyAlignment="1">
      <alignment horizontal="right"/>
    </xf>
    <xf numFmtId="39" fontId="5" fillId="0" borderId="11" xfId="0" applyFont="1" applyBorder="1" applyAlignment="1">
      <alignment/>
    </xf>
    <xf numFmtId="39" fontId="5" fillId="0" borderId="12" xfId="0" applyFont="1" applyBorder="1" applyAlignment="1">
      <alignment/>
    </xf>
    <xf numFmtId="39" fontId="10" fillId="0" borderId="0" xfId="0" applyFont="1" applyAlignment="1" applyProtection="1">
      <alignment/>
      <protection/>
    </xf>
    <xf numFmtId="4" fontId="5" fillId="0" borderId="1" xfId="0" applyNumberFormat="1" applyFont="1" applyBorder="1" applyAlignment="1">
      <alignment horizontal="right"/>
    </xf>
    <xf numFmtId="39" fontId="8" fillId="0" borderId="1" xfId="0" applyFont="1" applyBorder="1" applyAlignment="1" applyProtection="1">
      <alignment horizontal="right"/>
      <protection/>
    </xf>
    <xf numFmtId="39" fontId="8" fillId="0" borderId="3" xfId="0" applyFont="1" applyBorder="1" applyAlignment="1" applyProtection="1">
      <alignment horizontal="right"/>
      <protection/>
    </xf>
    <xf numFmtId="39" fontId="8" fillId="0" borderId="13" xfId="0" applyFont="1" applyBorder="1" applyAlignment="1" applyProtection="1">
      <alignment horizontal="right"/>
      <protection/>
    </xf>
    <xf numFmtId="39" fontId="8" fillId="0" borderId="14" xfId="0" applyFont="1" applyBorder="1" applyAlignment="1" applyProtection="1">
      <alignment horizontal="right"/>
      <protection/>
    </xf>
    <xf numFmtId="39" fontId="5" fillId="0" borderId="1" xfId="0" applyFont="1" applyBorder="1" applyAlignment="1">
      <alignment/>
    </xf>
    <xf numFmtId="39" fontId="5" fillId="0" borderId="3" xfId="0" applyFont="1" applyBorder="1" applyAlignment="1">
      <alignment/>
    </xf>
    <xf numFmtId="39" fontId="8" fillId="0" borderId="14" xfId="0" applyFont="1" applyBorder="1" applyAlignment="1" applyProtection="1">
      <alignment/>
      <protection/>
    </xf>
    <xf numFmtId="39" fontId="3" fillId="0" borderId="0" xfId="0" applyFont="1" applyBorder="1" applyAlignment="1">
      <alignment/>
    </xf>
    <xf numFmtId="39" fontId="7" fillId="0" borderId="0" xfId="0" applyFont="1" applyAlignment="1">
      <alignment/>
    </xf>
    <xf numFmtId="177" fontId="5" fillId="0" borderId="2" xfId="0" applyNumberFormat="1" applyFont="1" applyBorder="1" applyAlignment="1" applyProtection="1">
      <alignment horizontal="right"/>
      <protection/>
    </xf>
    <xf numFmtId="177" fontId="5" fillId="0" borderId="9" xfId="0" applyNumberFormat="1" applyFont="1" applyBorder="1" applyAlignment="1" applyProtection="1">
      <alignment horizontal="right"/>
      <protection/>
    </xf>
    <xf numFmtId="177" fontId="5" fillId="0" borderId="1" xfId="0" applyNumberFormat="1" applyFont="1" applyBorder="1" applyAlignment="1" applyProtection="1">
      <alignment horizontal="right"/>
      <protection/>
    </xf>
    <xf numFmtId="177" fontId="5" fillId="0" borderId="3" xfId="0" applyNumberFormat="1" applyFont="1" applyBorder="1" applyAlignment="1" applyProtection="1">
      <alignment horizontal="right"/>
      <protection/>
    </xf>
    <xf numFmtId="177" fontId="5" fillId="0" borderId="1" xfId="0" applyNumberFormat="1" applyFont="1" applyBorder="1" applyAlignment="1">
      <alignment horizontal="right"/>
    </xf>
    <xf numFmtId="177" fontId="5" fillId="0" borderId="3" xfId="0" applyNumberFormat="1" applyFont="1" applyBorder="1" applyAlignment="1">
      <alignment horizontal="right"/>
    </xf>
    <xf numFmtId="177" fontId="7" fillId="0" borderId="1" xfId="0" applyNumberFormat="1" applyFont="1" applyBorder="1" applyAlignment="1" applyProtection="1">
      <alignment horizontal="right"/>
      <protection/>
    </xf>
    <xf numFmtId="177" fontId="7" fillId="0" borderId="3" xfId="0" applyNumberFormat="1" applyFont="1" applyBorder="1" applyAlignment="1" applyProtection="1">
      <alignment horizontal="right"/>
      <protection/>
    </xf>
    <xf numFmtId="177" fontId="5" fillId="0" borderId="1" xfId="0" applyNumberFormat="1" applyFont="1" applyBorder="1" applyAlignment="1">
      <alignment/>
    </xf>
    <xf numFmtId="177" fontId="5" fillId="0" borderId="3" xfId="0" applyNumberFormat="1" applyFont="1" applyBorder="1" applyAlignment="1">
      <alignment/>
    </xf>
    <xf numFmtId="39" fontId="5" fillId="0" borderId="2" xfId="0" applyFont="1" applyBorder="1" applyAlignment="1">
      <alignment/>
    </xf>
    <xf numFmtId="177" fontId="5" fillId="0" borderId="2" xfId="0" applyNumberFormat="1" applyFont="1" applyBorder="1" applyAlignment="1">
      <alignment/>
    </xf>
    <xf numFmtId="177" fontId="5" fillId="0" borderId="9" xfId="0" applyNumberFormat="1" applyFont="1" applyBorder="1" applyAlignment="1">
      <alignment/>
    </xf>
    <xf numFmtId="177" fontId="12" fillId="0" borderId="1" xfId="0" applyNumberFormat="1" applyFont="1" applyBorder="1" applyAlignment="1">
      <alignment/>
    </xf>
    <xf numFmtId="177" fontId="5" fillId="0" borderId="3" xfId="0" applyNumberFormat="1" applyFont="1" applyBorder="1" applyAlignment="1" quotePrefix="1">
      <alignment/>
    </xf>
    <xf numFmtId="4" fontId="5" fillId="0" borderId="9" xfId="0" applyNumberFormat="1" applyFont="1" applyFill="1" applyBorder="1" applyAlignment="1">
      <alignment horizontal="left"/>
    </xf>
    <xf numFmtId="39" fontId="6" fillId="0" borderId="15" xfId="0" applyFont="1" applyBorder="1" applyAlignment="1">
      <alignment vertical="top" wrapText="1"/>
    </xf>
    <xf numFmtId="39" fontId="6" fillId="0" borderId="16" xfId="0" applyFont="1" applyBorder="1" applyAlignment="1">
      <alignment vertical="top" wrapText="1"/>
    </xf>
    <xf numFmtId="39" fontId="6" fillId="0" borderId="17" xfId="0" applyFont="1" applyBorder="1" applyAlignment="1">
      <alignment vertical="top" wrapText="1"/>
    </xf>
    <xf numFmtId="39" fontId="8" fillId="0" borderId="13" xfId="0" applyFont="1" applyBorder="1" applyAlignment="1" applyProtection="1">
      <alignment/>
      <protection/>
    </xf>
    <xf numFmtId="39" fontId="8" fillId="0" borderId="0" xfId="0" applyFont="1" applyBorder="1" applyAlignment="1" applyProtection="1">
      <alignment horizontal="right"/>
      <protection/>
    </xf>
    <xf numFmtId="39" fontId="8" fillId="0" borderId="0" xfId="0" applyFont="1" applyBorder="1" applyAlignment="1" applyProtection="1">
      <alignment/>
      <protection/>
    </xf>
    <xf numFmtId="39" fontId="11" fillId="0" borderId="0" xfId="0" applyFont="1" applyBorder="1" applyAlignment="1" applyProtection="1">
      <alignment horizontal="right"/>
      <protection/>
    </xf>
    <xf numFmtId="39" fontId="13" fillId="0" borderId="0" xfId="0" applyFont="1" applyBorder="1" applyAlignment="1">
      <alignment/>
    </xf>
    <xf numFmtId="39" fontId="8" fillId="0" borderId="18" xfId="0" applyFont="1" applyBorder="1" applyAlignment="1" applyProtection="1">
      <alignment horizontal="right"/>
      <protection/>
    </xf>
    <xf numFmtId="39" fontId="5" fillId="0" borderId="19" xfId="0" applyFont="1" applyBorder="1" applyAlignment="1" applyProtection="1">
      <alignment horizontal="left"/>
      <protection/>
    </xf>
    <xf numFmtId="39" fontId="5" fillId="0" borderId="20" xfId="0" applyFont="1" applyBorder="1" applyAlignment="1" applyProtection="1">
      <alignment horizontal="left"/>
      <protection/>
    </xf>
    <xf numFmtId="39" fontId="5" fillId="0" borderId="20" xfId="0" applyFont="1" applyBorder="1" applyAlignment="1" applyProtection="1">
      <alignment horizontal="right"/>
      <protection/>
    </xf>
    <xf numFmtId="39" fontId="5" fillId="0" borderId="21" xfId="0" applyFont="1" applyBorder="1" applyAlignment="1">
      <alignment/>
    </xf>
    <xf numFmtId="39" fontId="5" fillId="0" borderId="22" xfId="0" applyFont="1" applyBorder="1" applyAlignment="1">
      <alignment/>
    </xf>
    <xf numFmtId="39" fontId="13" fillId="0" borderId="0" xfId="0" applyFont="1" applyAlignment="1">
      <alignment/>
    </xf>
    <xf numFmtId="2" fontId="9" fillId="0" borderId="0" xfId="0" applyNumberFormat="1" applyFont="1" applyAlignment="1">
      <alignment/>
    </xf>
    <xf numFmtId="2" fontId="11" fillId="0" borderId="0" xfId="0" applyNumberFormat="1" applyFont="1" applyBorder="1" applyAlignment="1">
      <alignment horizontal="center"/>
    </xf>
    <xf numFmtId="39" fontId="11" fillId="0" borderId="0" xfId="0" applyFont="1" applyAlignment="1">
      <alignment/>
    </xf>
    <xf numFmtId="178" fontId="9" fillId="0" borderId="0" xfId="0" applyNumberFormat="1" applyFont="1" applyAlignment="1">
      <alignment horizontal="center"/>
    </xf>
    <xf numFmtId="39" fontId="9" fillId="0" borderId="20" xfId="0" applyNumberFormat="1" applyFont="1" applyBorder="1" applyAlignment="1">
      <alignment horizontal="right"/>
    </xf>
    <xf numFmtId="39" fontId="9" fillId="0" borderId="23" xfId="0" applyNumberFormat="1" applyFont="1" applyBorder="1" applyAlignment="1">
      <alignment horizontal="right"/>
    </xf>
    <xf numFmtId="39" fontId="9" fillId="0" borderId="3" xfId="0" applyNumberFormat="1" applyFont="1" applyBorder="1" applyAlignment="1">
      <alignment horizontal="right"/>
    </xf>
    <xf numFmtId="39" fontId="5" fillId="0" borderId="24" xfId="0" applyFont="1" applyBorder="1" applyAlignment="1">
      <alignment/>
    </xf>
    <xf numFmtId="39" fontId="5" fillId="0" borderId="18" xfId="0" applyFont="1" applyBorder="1" applyAlignment="1">
      <alignment/>
    </xf>
    <xf numFmtId="39" fontId="8" fillId="0" borderId="12" xfId="0" applyFont="1" applyBorder="1" applyAlignment="1" applyProtection="1">
      <alignment horizontal="right"/>
      <protection/>
    </xf>
    <xf numFmtId="39" fontId="14" fillId="0" borderId="6" xfId="0" applyFont="1" applyBorder="1" applyAlignment="1">
      <alignment/>
    </xf>
    <xf numFmtId="39" fontId="8" fillId="0" borderId="7" xfId="0" applyFont="1" applyBorder="1" applyAlignment="1" applyProtection="1">
      <alignment horizontal="left"/>
      <protection/>
    </xf>
    <xf numFmtId="39" fontId="15" fillId="0" borderId="0" xfId="0" applyFont="1" applyAlignment="1">
      <alignment/>
    </xf>
    <xf numFmtId="39" fontId="15" fillId="0" borderId="0" xfId="0" applyFont="1" applyBorder="1" applyAlignment="1">
      <alignment/>
    </xf>
    <xf numFmtId="39" fontId="8" fillId="0" borderId="25" xfId="0" applyFont="1" applyBorder="1" applyAlignment="1">
      <alignment/>
    </xf>
    <xf numFmtId="39" fontId="8" fillId="0" borderId="18" xfId="0" applyFont="1" applyBorder="1" applyAlignment="1" applyProtection="1">
      <alignment horizontal="left"/>
      <protection/>
    </xf>
    <xf numFmtId="39" fontId="8" fillId="0" borderId="7" xfId="0" applyFont="1" applyBorder="1" applyAlignment="1">
      <alignment/>
    </xf>
    <xf numFmtId="39" fontId="16" fillId="0" borderId="0" xfId="0" applyFont="1" applyAlignment="1">
      <alignment/>
    </xf>
    <xf numFmtId="39" fontId="16" fillId="0" borderId="0" xfId="0" applyFont="1" applyBorder="1" applyAlignment="1">
      <alignment/>
    </xf>
    <xf numFmtId="39" fontId="8" fillId="0" borderId="10" xfId="0" applyFont="1" applyBorder="1" applyAlignment="1">
      <alignment/>
    </xf>
    <xf numFmtId="39" fontId="8" fillId="0" borderId="26" xfId="0" applyFont="1" applyBorder="1" applyAlignment="1">
      <alignment/>
    </xf>
    <xf numFmtId="177" fontId="6" fillId="0" borderId="27" xfId="0" applyNumberFormat="1" applyFont="1" applyBorder="1" applyAlignment="1" quotePrefix="1">
      <alignment horizontal="center"/>
    </xf>
    <xf numFmtId="2" fontId="5" fillId="0" borderId="3" xfId="0" applyNumberFormat="1" applyFont="1" applyFill="1" applyBorder="1" applyAlignment="1">
      <alignment horizontal="right"/>
    </xf>
    <xf numFmtId="39" fontId="5" fillId="0" borderId="3" xfId="0" applyFont="1" applyFill="1" applyBorder="1" applyAlignment="1" quotePrefix="1">
      <alignment horizontal="right"/>
    </xf>
    <xf numFmtId="2" fontId="5" fillId="0" borderId="3" xfId="0" applyNumberFormat="1" applyFont="1" applyFill="1" applyBorder="1" applyAlignment="1" quotePrefix="1">
      <alignment horizontal="right"/>
    </xf>
    <xf numFmtId="2" fontId="17" fillId="0" borderId="3" xfId="0" applyNumberFormat="1" applyFont="1" applyFill="1" applyBorder="1" applyAlignment="1" quotePrefix="1">
      <alignment horizontal="right"/>
    </xf>
    <xf numFmtId="2" fontId="17" fillId="0" borderId="3" xfId="0" applyNumberFormat="1" applyFont="1" applyFill="1" applyBorder="1" applyAlignment="1">
      <alignment horizontal="right"/>
    </xf>
    <xf numFmtId="39" fontId="5" fillId="0" borderId="28" xfId="0" applyFont="1" applyBorder="1" applyAlignment="1">
      <alignment/>
    </xf>
    <xf numFmtId="39" fontId="5" fillId="0" borderId="29" xfId="0" applyFont="1" applyBorder="1" applyAlignment="1">
      <alignment/>
    </xf>
    <xf numFmtId="37" fontId="6" fillId="0" borderId="30" xfId="0" applyNumberFormat="1" applyFont="1" applyBorder="1" applyAlignment="1" quotePrefix="1">
      <alignment horizontal="center"/>
    </xf>
    <xf numFmtId="39" fontId="14" fillId="0" borderId="31" xfId="0" applyFont="1" applyBorder="1" applyAlignment="1">
      <alignment/>
    </xf>
    <xf numFmtId="39" fontId="8" fillId="0" borderId="31" xfId="0" applyFont="1" applyBorder="1" applyAlignment="1" applyProtection="1">
      <alignment horizontal="left"/>
      <protection/>
    </xf>
    <xf numFmtId="39" fontId="8" fillId="0" borderId="32" xfId="0" applyFont="1" applyBorder="1" applyAlignment="1" applyProtection="1">
      <alignment horizontal="right"/>
      <protection/>
    </xf>
    <xf numFmtId="39" fontId="16" fillId="0" borderId="27" xfId="0" applyFont="1" applyBorder="1" applyAlignment="1">
      <alignment/>
    </xf>
    <xf numFmtId="39" fontId="16" fillId="0" borderId="8" xfId="0" applyFont="1" applyBorder="1" applyAlignment="1" applyProtection="1">
      <alignment horizontal="left"/>
      <protection/>
    </xf>
    <xf numFmtId="39" fontId="16" fillId="0" borderId="30" xfId="0" applyFont="1" applyBorder="1" applyAlignment="1" applyProtection="1">
      <alignment horizontal="left"/>
      <protection/>
    </xf>
    <xf numFmtId="39" fontId="9" fillId="0" borderId="7" xfId="0" applyNumberFormat="1" applyFont="1" applyBorder="1" applyAlignment="1">
      <alignment horizontal="right"/>
    </xf>
    <xf numFmtId="39" fontId="8" fillId="0" borderId="33" xfId="0" applyFont="1" applyBorder="1" applyAlignment="1" applyProtection="1">
      <alignment horizontal="right"/>
      <protection/>
    </xf>
    <xf numFmtId="2" fontId="5" fillId="0" borderId="3" xfId="0" applyNumberFormat="1" applyFont="1" applyFill="1" applyBorder="1" applyAlignment="1" quotePrefix="1">
      <alignment horizontal="center"/>
    </xf>
    <xf numFmtId="39" fontId="6" fillId="0" borderId="34" xfId="0" applyFont="1" applyBorder="1" applyAlignment="1">
      <alignment horizontal="center" vertical="top" wrapText="1"/>
    </xf>
    <xf numFmtId="39" fontId="6" fillId="0" borderId="35" xfId="0" applyFont="1" applyBorder="1" applyAlignment="1">
      <alignment horizontal="center" vertical="top" wrapText="1"/>
    </xf>
    <xf numFmtId="39" fontId="9" fillId="0" borderId="0" xfId="0" applyFont="1" applyAlignment="1">
      <alignment horizontal="left"/>
    </xf>
    <xf numFmtId="39" fontId="6" fillId="0" borderId="8" xfId="0" applyFont="1" applyBorder="1" applyAlignment="1">
      <alignment horizontal="center" vertical="top" wrapText="1"/>
    </xf>
    <xf numFmtId="39" fontId="5" fillId="0" borderId="8" xfId="0" applyFont="1" applyBorder="1" applyAlignment="1">
      <alignment horizontal="center" vertical="top" wrapText="1"/>
    </xf>
    <xf numFmtId="39" fontId="6" fillId="0" borderId="8" xfId="0" applyFont="1" applyBorder="1" applyAlignment="1" applyProtection="1">
      <alignment horizontal="center" vertical="top" wrapText="1"/>
      <protection/>
    </xf>
    <xf numFmtId="177" fontId="6" fillId="0" borderId="8" xfId="0" applyNumberFormat="1" applyFont="1" applyBorder="1" applyAlignment="1" applyProtection="1">
      <alignment horizontal="center"/>
      <protection/>
    </xf>
    <xf numFmtId="177" fontId="6" fillId="0" borderId="36" xfId="0" applyNumberFormat="1" applyFont="1" applyBorder="1" applyAlignment="1" quotePrefix="1">
      <alignment horizontal="center"/>
    </xf>
    <xf numFmtId="177" fontId="6" fillId="0" borderId="27" xfId="0" applyNumberFormat="1" applyFont="1" applyBorder="1" applyAlignment="1" quotePrefix="1">
      <alignment horizontal="center"/>
    </xf>
    <xf numFmtId="39" fontId="6" fillId="0" borderId="37" xfId="0" applyFont="1" applyBorder="1" applyAlignment="1">
      <alignment horizontal="center" vertical="top" wrapText="1"/>
    </xf>
    <xf numFmtId="39" fontId="6" fillId="0" borderId="15" xfId="0" applyFont="1" applyBorder="1" applyAlignment="1">
      <alignment horizontal="center" vertical="top" wrapText="1"/>
    </xf>
    <xf numFmtId="39" fontId="6" fillId="0" borderId="38" xfId="0" applyFont="1" applyBorder="1" applyAlignment="1">
      <alignment horizontal="center" vertical="top" wrapText="1"/>
    </xf>
    <xf numFmtId="39" fontId="6" fillId="0" borderId="16" xfId="0" applyFont="1" applyBorder="1" applyAlignment="1">
      <alignment horizontal="center" vertical="top" wrapText="1"/>
    </xf>
    <xf numFmtId="39" fontId="6" fillId="0" borderId="39" xfId="0" applyFont="1" applyBorder="1" applyAlignment="1">
      <alignment horizontal="center" vertical="top" wrapText="1"/>
    </xf>
    <xf numFmtId="39" fontId="6" fillId="0" borderId="17" xfId="0" applyFont="1" applyBorder="1" applyAlignment="1">
      <alignment horizontal="center" vertical="top" wrapText="1"/>
    </xf>
    <xf numFmtId="177" fontId="6" fillId="0" borderId="40" xfId="0" applyNumberFormat="1" applyFont="1" applyBorder="1" applyAlignment="1">
      <alignment horizontal="center"/>
    </xf>
    <xf numFmtId="177" fontId="6" fillId="0" borderId="30" xfId="0" applyNumberFormat="1" applyFont="1" applyBorder="1" applyAlignment="1" applyProtection="1">
      <alignment horizontal="center"/>
      <protection/>
    </xf>
    <xf numFmtId="39" fontId="6" fillId="0" borderId="41" xfId="0" applyFont="1" applyBorder="1" applyAlignment="1">
      <alignment horizontal="center" vertical="top" wrapText="1"/>
    </xf>
    <xf numFmtId="39" fontId="6" fillId="0" borderId="27" xfId="0" applyFont="1" applyBorder="1" applyAlignment="1">
      <alignment horizontal="center" vertical="top" wrapText="1"/>
    </xf>
    <xf numFmtId="39" fontId="5" fillId="0" borderId="27" xfId="0" applyFont="1" applyBorder="1" applyAlignment="1">
      <alignment horizontal="center" vertical="top" wrapText="1"/>
    </xf>
    <xf numFmtId="177" fontId="6" fillId="0" borderId="42" xfId="0" applyNumberFormat="1" applyFont="1" applyBorder="1" applyAlignment="1">
      <alignment horizontal="center"/>
    </xf>
    <xf numFmtId="39" fontId="8" fillId="0" borderId="42" xfId="0" applyFont="1" applyBorder="1" applyAlignment="1">
      <alignment horizontal="center" vertical="top" wrapText="1"/>
    </xf>
    <xf numFmtId="39" fontId="8" fillId="0" borderId="43" xfId="0" applyFont="1" applyBorder="1" applyAlignment="1">
      <alignment horizontal="center" vertical="top" wrapText="1"/>
    </xf>
    <xf numFmtId="39" fontId="8" fillId="0" borderId="44" xfId="0" applyFont="1" applyBorder="1" applyAlignment="1">
      <alignment horizontal="center" vertical="top" wrapText="1"/>
    </xf>
    <xf numFmtId="177" fontId="6" fillId="0" borderId="36" xfId="0" applyNumberFormat="1" applyFont="1" applyBorder="1" applyAlignment="1">
      <alignment horizontal="center"/>
    </xf>
    <xf numFmtId="177" fontId="6" fillId="0" borderId="27" xfId="0" applyNumberFormat="1" applyFont="1" applyBorder="1" applyAlignment="1">
      <alignment horizontal="center"/>
    </xf>
    <xf numFmtId="39" fontId="8" fillId="0" borderId="37" xfId="0" applyFont="1" applyBorder="1" applyAlignment="1">
      <alignment horizontal="center" vertical="top" wrapText="1"/>
    </xf>
    <xf numFmtId="39" fontId="8" fillId="0" borderId="38" xfId="0" applyFont="1" applyBorder="1" applyAlignment="1">
      <alignment horizontal="center" vertical="top" wrapText="1"/>
    </xf>
    <xf numFmtId="39" fontId="8" fillId="0" borderId="39" xfId="0" applyFont="1" applyBorder="1" applyAlignment="1">
      <alignment horizontal="center" vertical="top" wrapText="1"/>
    </xf>
    <xf numFmtId="39" fontId="6" fillId="0" borderId="42" xfId="0" applyFont="1" applyBorder="1" applyAlignment="1">
      <alignment horizontal="center" vertical="top" wrapText="1"/>
    </xf>
    <xf numFmtId="39" fontId="6" fillId="0" borderId="43" xfId="0" applyFont="1" applyBorder="1" applyAlignment="1">
      <alignment horizontal="center" vertical="top" wrapText="1"/>
    </xf>
    <xf numFmtId="39" fontId="6" fillId="0" borderId="44" xfId="0" applyFont="1" applyBorder="1" applyAlignment="1">
      <alignment horizontal="center" vertical="top" wrapText="1"/>
    </xf>
    <xf numFmtId="39" fontId="5" fillId="0" borderId="0" xfId="0" applyFont="1" applyAlignment="1" applyProtection="1">
      <alignment horizontal="justify" vertical="top" wrapText="1"/>
      <protection/>
    </xf>
    <xf numFmtId="177" fontId="6" fillId="0" borderId="8" xfId="0" applyNumberFormat="1" applyFont="1" applyBorder="1" applyAlignment="1" quotePrefix="1">
      <alignment horizontal="center"/>
    </xf>
    <xf numFmtId="37" fontId="6" fillId="0" borderId="36" xfId="0" applyNumberFormat="1" applyFont="1" applyBorder="1" applyAlignment="1" quotePrefix="1">
      <alignment horizontal="center"/>
    </xf>
    <xf numFmtId="37" fontId="6" fillId="0" borderId="27" xfId="0" applyNumberFormat="1" applyFont="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J93"/>
  <sheetViews>
    <sheetView showGridLines="0" tabSelected="1" zoomScale="75" zoomScaleNormal="75" workbookViewId="0" topLeftCell="A10">
      <selection activeCell="AC83" sqref="AC83"/>
    </sheetView>
  </sheetViews>
  <sheetFormatPr defaultColWidth="12.75390625" defaultRowHeight="12.75"/>
  <cols>
    <col min="1" max="1" width="4.25390625" style="1" customWidth="1"/>
    <col min="2" max="2" width="23.00390625" style="1" customWidth="1"/>
    <col min="3" max="3" width="14.50390625" style="1" customWidth="1"/>
    <col min="4" max="4" width="14.75390625" style="1" customWidth="1"/>
    <col min="5" max="5" width="13.25390625" style="1" customWidth="1"/>
    <col min="6" max="6" width="2.625" style="1" customWidth="1"/>
    <col min="7" max="7" width="14.50390625" style="5" customWidth="1"/>
    <col min="8" max="8" width="13.625" style="5" customWidth="1"/>
    <col min="9" max="9" width="12.625" style="5" customWidth="1"/>
    <col min="10" max="10" width="2.625" style="5" customWidth="1"/>
    <col min="11" max="11" width="14.25390625" style="5" customWidth="1"/>
    <col min="12" max="12" width="13.625" style="5" customWidth="1"/>
    <col min="13" max="13" width="14.25390625" style="5" customWidth="1"/>
    <col min="14" max="14" width="2.625" style="5" customWidth="1"/>
    <col min="15" max="15" width="15.00390625" style="1" customWidth="1"/>
    <col min="16" max="17" width="13.625" style="1" customWidth="1"/>
    <col min="18" max="18" width="2.625" style="1" customWidth="1"/>
    <col min="19" max="19" width="12.875" style="1" customWidth="1"/>
    <col min="20" max="20" width="4.75390625" style="1" customWidth="1"/>
    <col min="21" max="21" width="13.50390625" style="1" customWidth="1"/>
    <col min="22" max="22" width="3.625" style="1" customWidth="1"/>
    <col min="23" max="23" width="12.75390625" style="1" customWidth="1"/>
    <col min="24" max="24" width="3.625" style="1" customWidth="1"/>
    <col min="25" max="25" width="13.625" style="1" customWidth="1"/>
    <col min="26" max="26" width="3.625" style="1" customWidth="1"/>
    <col min="27" max="29" width="15.625" style="1" customWidth="1"/>
    <col min="30" max="30" width="12.75390625" style="1" customWidth="1"/>
    <col min="31" max="31" width="19.00390625" style="1" customWidth="1"/>
    <col min="32" max="32" width="18.125" style="1" customWidth="1"/>
    <col min="33" max="16384" width="12.75390625" style="1" customWidth="1"/>
  </cols>
  <sheetData>
    <row r="1" spans="1:22" ht="15.75">
      <c r="A1" s="79" t="s">
        <v>112</v>
      </c>
      <c r="D1" s="69" t="s">
        <v>109</v>
      </c>
      <c r="H1" s="18"/>
      <c r="I1" s="18"/>
      <c r="J1" s="18"/>
      <c r="Q1" s="69" t="s">
        <v>78</v>
      </c>
      <c r="R1" s="69"/>
      <c r="S1" s="17"/>
      <c r="T1" s="17"/>
      <c r="U1" s="17"/>
      <c r="V1" s="17"/>
    </row>
    <row r="2" spans="1:29" ht="16.5" thickBot="1">
      <c r="A2" s="19"/>
      <c r="B2" s="19"/>
      <c r="C2" s="19"/>
      <c r="D2" s="19"/>
      <c r="E2" s="19"/>
      <c r="F2" s="19"/>
      <c r="G2" s="20"/>
      <c r="H2" s="20"/>
      <c r="I2" s="20"/>
      <c r="J2" s="20"/>
      <c r="L2" s="21"/>
      <c r="M2" s="21"/>
      <c r="N2" s="21"/>
      <c r="O2" s="21"/>
      <c r="P2" s="17"/>
      <c r="Q2" s="17"/>
      <c r="R2" s="17"/>
      <c r="S2" s="21"/>
      <c r="T2" s="17"/>
      <c r="U2" s="21"/>
      <c r="V2" s="17"/>
      <c r="AC2" s="21" t="s">
        <v>77</v>
      </c>
    </row>
    <row r="3" spans="1:29" ht="18.75" customHeight="1" thickBot="1">
      <c r="A3" s="155" t="s">
        <v>85</v>
      </c>
      <c r="B3" s="153" t="s">
        <v>0</v>
      </c>
      <c r="C3" s="155" t="s">
        <v>84</v>
      </c>
      <c r="D3" s="156" t="s">
        <v>92</v>
      </c>
      <c r="E3" s="156"/>
      <c r="F3" s="156"/>
      <c r="G3" s="156"/>
      <c r="H3" s="156" t="s">
        <v>93</v>
      </c>
      <c r="I3" s="156"/>
      <c r="J3" s="156"/>
      <c r="K3" s="156"/>
      <c r="L3" s="156" t="s">
        <v>79</v>
      </c>
      <c r="M3" s="156"/>
      <c r="N3" s="156"/>
      <c r="O3" s="166"/>
      <c r="P3" s="165" t="s">
        <v>80</v>
      </c>
      <c r="Q3" s="165"/>
      <c r="R3" s="165"/>
      <c r="S3" s="165"/>
      <c r="T3" s="165"/>
      <c r="U3" s="174" t="s">
        <v>94</v>
      </c>
      <c r="V3" s="165"/>
      <c r="W3" s="165"/>
      <c r="X3" s="165"/>
      <c r="Y3" s="165"/>
      <c r="Z3" s="175"/>
      <c r="AA3" s="170" t="s">
        <v>99</v>
      </c>
      <c r="AB3" s="170"/>
      <c r="AC3" s="170"/>
    </row>
    <row r="4" spans="1:29" ht="18.75" customHeight="1" thickBot="1">
      <c r="A4" s="155"/>
      <c r="B4" s="153"/>
      <c r="C4" s="155"/>
      <c r="D4" s="153" t="s">
        <v>81</v>
      </c>
      <c r="E4" s="159" t="s">
        <v>82</v>
      </c>
      <c r="F4" s="160"/>
      <c r="G4" s="153" t="s">
        <v>83</v>
      </c>
      <c r="H4" s="153" t="s">
        <v>81</v>
      </c>
      <c r="I4" s="159" t="s">
        <v>82</v>
      </c>
      <c r="J4" s="160"/>
      <c r="K4" s="153" t="s">
        <v>83</v>
      </c>
      <c r="L4" s="153" t="s">
        <v>81</v>
      </c>
      <c r="M4" s="159" t="s">
        <v>82</v>
      </c>
      <c r="N4" s="160"/>
      <c r="O4" s="150" t="s">
        <v>83</v>
      </c>
      <c r="P4" s="168" t="s">
        <v>81</v>
      </c>
      <c r="Q4" s="159" t="s">
        <v>82</v>
      </c>
      <c r="R4" s="160"/>
      <c r="S4" s="153" t="s">
        <v>83</v>
      </c>
      <c r="T4" s="153"/>
      <c r="U4" s="179" t="s">
        <v>81</v>
      </c>
      <c r="V4" s="179"/>
      <c r="W4" s="159" t="s">
        <v>82</v>
      </c>
      <c r="X4" s="96"/>
      <c r="Y4" s="153" t="s">
        <v>83</v>
      </c>
      <c r="Z4" s="153"/>
      <c r="AA4" s="171" t="s">
        <v>100</v>
      </c>
      <c r="AB4" s="176" t="s">
        <v>101</v>
      </c>
      <c r="AC4" s="171" t="s">
        <v>110</v>
      </c>
    </row>
    <row r="5" spans="1:29" ht="18.75" customHeight="1" thickBot="1">
      <c r="A5" s="155"/>
      <c r="B5" s="153"/>
      <c r="C5" s="155"/>
      <c r="D5" s="154"/>
      <c r="E5" s="161"/>
      <c r="F5" s="162"/>
      <c r="G5" s="154"/>
      <c r="H5" s="154"/>
      <c r="I5" s="161"/>
      <c r="J5" s="162"/>
      <c r="K5" s="153"/>
      <c r="L5" s="154"/>
      <c r="M5" s="161"/>
      <c r="N5" s="162"/>
      <c r="O5" s="151"/>
      <c r="P5" s="169"/>
      <c r="Q5" s="161"/>
      <c r="R5" s="162"/>
      <c r="S5" s="153"/>
      <c r="T5" s="153"/>
      <c r="U5" s="180"/>
      <c r="V5" s="180"/>
      <c r="W5" s="161"/>
      <c r="X5" s="97"/>
      <c r="Y5" s="153"/>
      <c r="Z5" s="153"/>
      <c r="AA5" s="172"/>
      <c r="AB5" s="177"/>
      <c r="AC5" s="172"/>
    </row>
    <row r="6" spans="1:29" ht="18.75" customHeight="1" thickBot="1">
      <c r="A6" s="155"/>
      <c r="B6" s="153"/>
      <c r="C6" s="155"/>
      <c r="D6" s="154"/>
      <c r="E6" s="163"/>
      <c r="F6" s="164"/>
      <c r="G6" s="154"/>
      <c r="H6" s="154"/>
      <c r="I6" s="163"/>
      <c r="J6" s="164"/>
      <c r="K6" s="153"/>
      <c r="L6" s="154"/>
      <c r="M6" s="163"/>
      <c r="N6" s="164"/>
      <c r="O6" s="167"/>
      <c r="P6" s="169"/>
      <c r="Q6" s="163"/>
      <c r="R6" s="164"/>
      <c r="S6" s="153"/>
      <c r="T6" s="153"/>
      <c r="U6" s="181"/>
      <c r="V6" s="181"/>
      <c r="W6" s="163"/>
      <c r="X6" s="98"/>
      <c r="Y6" s="153"/>
      <c r="Z6" s="153"/>
      <c r="AA6" s="173"/>
      <c r="AB6" s="178"/>
      <c r="AC6" s="173"/>
    </row>
    <row r="7" spans="1:35" s="4" customFormat="1" ht="18.75" customHeight="1" thickBot="1">
      <c r="A7" s="43" t="s">
        <v>2</v>
      </c>
      <c r="B7" s="43" t="s">
        <v>3</v>
      </c>
      <c r="C7" s="44" t="s">
        <v>4</v>
      </c>
      <c r="D7" s="44" t="s">
        <v>5</v>
      </c>
      <c r="E7" s="157" t="s">
        <v>6</v>
      </c>
      <c r="F7" s="158"/>
      <c r="G7" s="45" t="s">
        <v>7</v>
      </c>
      <c r="H7" s="45" t="s">
        <v>8</v>
      </c>
      <c r="I7" s="157" t="s">
        <v>9</v>
      </c>
      <c r="J7" s="158"/>
      <c r="K7" s="45" t="s">
        <v>10</v>
      </c>
      <c r="L7" s="45" t="s">
        <v>11</v>
      </c>
      <c r="M7" s="157" t="s">
        <v>12</v>
      </c>
      <c r="N7" s="158"/>
      <c r="O7" s="140" t="s">
        <v>13</v>
      </c>
      <c r="P7" s="132" t="s">
        <v>14</v>
      </c>
      <c r="Q7" s="157" t="s">
        <v>30</v>
      </c>
      <c r="R7" s="158"/>
      <c r="S7" s="183" t="s">
        <v>32</v>
      </c>
      <c r="T7" s="183"/>
      <c r="U7" s="183" t="s">
        <v>34</v>
      </c>
      <c r="V7" s="183"/>
      <c r="W7" s="184" t="s">
        <v>36</v>
      </c>
      <c r="X7" s="185"/>
      <c r="Y7" s="184" t="s">
        <v>38</v>
      </c>
      <c r="Z7" s="185"/>
      <c r="AA7" s="45" t="s">
        <v>40</v>
      </c>
      <c r="AB7" s="59" t="s">
        <v>42</v>
      </c>
      <c r="AC7" s="59" t="s">
        <v>44</v>
      </c>
      <c r="AD7" s="3"/>
      <c r="AE7" s="3"/>
      <c r="AF7" s="3"/>
      <c r="AG7" s="3"/>
      <c r="AH7" s="3"/>
      <c r="AI7" s="3"/>
    </row>
    <row r="8" spans="1:36" ht="18.75" customHeight="1">
      <c r="A8" s="22" t="s">
        <v>2</v>
      </c>
      <c r="B8" s="23" t="s">
        <v>15</v>
      </c>
      <c r="C8" s="24">
        <v>46614</v>
      </c>
      <c r="D8" s="25">
        <v>10100</v>
      </c>
      <c r="E8" s="80">
        <v>8553.19</v>
      </c>
      <c r="F8" s="81"/>
      <c r="G8" s="26">
        <v>8315.09</v>
      </c>
      <c r="H8" s="27">
        <v>10970.4568</v>
      </c>
      <c r="I8" s="91">
        <v>10028</v>
      </c>
      <c r="J8" s="92"/>
      <c r="K8" s="61">
        <v>10758.8</v>
      </c>
      <c r="L8" s="26">
        <v>12790.43</v>
      </c>
      <c r="M8" s="90">
        <v>12950.286399999999</v>
      </c>
      <c r="N8" s="46"/>
      <c r="O8" s="54">
        <v>11456.54</v>
      </c>
      <c r="P8" s="54">
        <v>15650.7689</v>
      </c>
      <c r="Q8" s="10">
        <v>13530.47</v>
      </c>
      <c r="R8" s="95"/>
      <c r="S8" s="10">
        <v>13439.41</v>
      </c>
      <c r="T8" s="11"/>
      <c r="U8" s="10">
        <v>20000</v>
      </c>
      <c r="V8" s="46"/>
      <c r="W8" s="10">
        <v>20000</v>
      </c>
      <c r="X8" s="46" t="s">
        <v>16</v>
      </c>
      <c r="Y8" s="90">
        <v>18206.9868</v>
      </c>
      <c r="Z8" s="46"/>
      <c r="AA8" s="118">
        <f aca="true" t="shared" si="0" ref="AA8:AA39">+D8+H8+L8+P8+U8</f>
        <v>69511.6557</v>
      </c>
      <c r="AB8" s="119">
        <f aca="true" t="shared" si="1" ref="AB8:AB39">+E8+I8+M8+Q8+W8</f>
        <v>65061.9464</v>
      </c>
      <c r="AC8" s="139">
        <f aca="true" t="shared" si="2" ref="AC8:AC39">+G8+K8+O8+S8+Y8</f>
        <v>62176.826799999995</v>
      </c>
      <c r="AE8" s="78"/>
      <c r="AF8" s="78"/>
      <c r="AG8" s="78"/>
      <c r="AH8" s="78"/>
      <c r="AI8" s="78"/>
      <c r="AJ8" s="78"/>
    </row>
    <row r="9" spans="1:36" ht="18.75" customHeight="1">
      <c r="A9" s="105"/>
      <c r="B9" s="106"/>
      <c r="C9" s="107"/>
      <c r="D9" s="115">
        <f>+D8/(-$G$92)</f>
        <v>-9721.821156992974</v>
      </c>
      <c r="E9" s="116">
        <f>+E8/(-$G$92)</f>
        <v>-8232.929059582251</v>
      </c>
      <c r="F9" s="117"/>
      <c r="G9" s="115">
        <f>+G8/(-$G$92)</f>
        <v>-8003.744344980269</v>
      </c>
      <c r="H9" s="115">
        <f>+H8/(-$H$92)</f>
        <v>-10173.844755633867</v>
      </c>
      <c r="I9" s="116">
        <f>+I8/(-$H$92)</f>
        <v>-9299.823796717053</v>
      </c>
      <c r="J9" s="117"/>
      <c r="K9" s="115">
        <f>+K8/(-$H$92)</f>
        <v>-9977.557266066957</v>
      </c>
      <c r="L9" s="147">
        <f>+L8/(-$I$92)</f>
        <v>-11365.230140394528</v>
      </c>
      <c r="M9" s="116">
        <f>+M8/(-$I$92)</f>
        <v>-11507.274213612936</v>
      </c>
      <c r="N9" s="117"/>
      <c r="O9" s="115">
        <f>+O8/(-$I$92)</f>
        <v>-10179.971565665543</v>
      </c>
      <c r="P9" s="115">
        <f>+P8/(-$K$92)</f>
        <v>-13314.137728626116</v>
      </c>
      <c r="Q9" s="116">
        <f>+Q8/(-$K$92)</f>
        <v>-11510.39557635049</v>
      </c>
      <c r="R9" s="117"/>
      <c r="S9" s="116">
        <f>+S8/(-$K$92)</f>
        <v>-11432.930667800936</v>
      </c>
      <c r="T9" s="117"/>
      <c r="U9" s="116">
        <f>+U8/(-$L$92)</f>
        <v>-16086.222150727901</v>
      </c>
      <c r="V9" s="108"/>
      <c r="W9" s="116">
        <f>+W8/(-$L$92)</f>
        <v>-16086.222150727901</v>
      </c>
      <c r="X9" s="108"/>
      <c r="Y9" s="116">
        <f>+Y8/(-$L$92)</f>
        <v>-14644.081718008523</v>
      </c>
      <c r="Z9" s="47"/>
      <c r="AA9" s="34">
        <f t="shared" si="0"/>
        <v>-60661.25593237539</v>
      </c>
      <c r="AB9" s="34">
        <f t="shared" si="1"/>
        <v>-56636.64479699063</v>
      </c>
      <c r="AC9" s="68">
        <f t="shared" si="2"/>
        <v>-54238.28556252222</v>
      </c>
      <c r="AE9" s="78"/>
      <c r="AF9" s="78"/>
      <c r="AG9" s="78"/>
      <c r="AH9" s="78"/>
      <c r="AI9" s="78"/>
      <c r="AJ9" s="78"/>
    </row>
    <row r="10" spans="1:36" ht="18.75" customHeight="1">
      <c r="A10" s="28" t="s">
        <v>17</v>
      </c>
      <c r="B10" s="29" t="s">
        <v>18</v>
      </c>
      <c r="C10" s="30">
        <v>3888.32</v>
      </c>
      <c r="D10" s="31">
        <v>676</v>
      </c>
      <c r="E10" s="82">
        <v>675.9950100000001</v>
      </c>
      <c r="F10" s="83"/>
      <c r="G10" s="32">
        <v>531.47</v>
      </c>
      <c r="H10" s="33">
        <v>708</v>
      </c>
      <c r="I10" s="88">
        <v>723</v>
      </c>
      <c r="J10" s="89"/>
      <c r="K10" s="32">
        <v>642.3</v>
      </c>
      <c r="L10" s="32">
        <v>760.35</v>
      </c>
      <c r="M10" s="88">
        <v>760.35</v>
      </c>
      <c r="N10" s="11" t="s">
        <v>16</v>
      </c>
      <c r="O10" s="55">
        <v>655.8</v>
      </c>
      <c r="P10" s="34">
        <v>950</v>
      </c>
      <c r="Q10" s="6">
        <v>817.94</v>
      </c>
      <c r="R10" s="11"/>
      <c r="S10" s="6">
        <v>738.41</v>
      </c>
      <c r="T10" s="11"/>
      <c r="U10" s="6">
        <v>1056</v>
      </c>
      <c r="V10" s="64" t="s">
        <v>88</v>
      </c>
      <c r="W10" s="6">
        <v>1058.53</v>
      </c>
      <c r="X10" s="47"/>
      <c r="Y10" s="6">
        <v>892.14</v>
      </c>
      <c r="Z10" s="133"/>
      <c r="AA10" s="34">
        <f t="shared" si="0"/>
        <v>4150.35</v>
      </c>
      <c r="AB10" s="34">
        <f t="shared" si="1"/>
        <v>4035.8150100000003</v>
      </c>
      <c r="AC10" s="68">
        <f t="shared" si="2"/>
        <v>3460.12</v>
      </c>
      <c r="AE10" s="78"/>
      <c r="AF10" s="78"/>
      <c r="AG10" s="78"/>
      <c r="AH10" s="78"/>
      <c r="AI10" s="78"/>
      <c r="AJ10" s="78"/>
    </row>
    <row r="11" spans="1:36" ht="18.75" customHeight="1">
      <c r="A11" s="28"/>
      <c r="B11" s="29"/>
      <c r="C11" s="30"/>
      <c r="D11" s="115">
        <f>+D10/(-$G$92)</f>
        <v>-650.6882279333911</v>
      </c>
      <c r="E11" s="116">
        <f>+E10/(-$G$92)</f>
        <v>-650.6834247762057</v>
      </c>
      <c r="F11" s="117"/>
      <c r="G11" s="115">
        <f>+G10/(-$G$92)</f>
        <v>-511.5699297333719</v>
      </c>
      <c r="H11" s="115">
        <f>+H10/(-$H$92)</f>
        <v>-656.5890753964574</v>
      </c>
      <c r="I11" s="116">
        <f>+I10/(-$H$92)</f>
        <v>-670.499860892145</v>
      </c>
      <c r="J11" s="117"/>
      <c r="K11" s="115">
        <f>+K10/(-$H$92)</f>
        <v>-595.6598349253454</v>
      </c>
      <c r="L11" s="147">
        <f>+L10/(-$I$92)</f>
        <v>-675.6264439310468</v>
      </c>
      <c r="M11" s="116">
        <f>+M10/(-$I$92)</f>
        <v>-675.6264439310468</v>
      </c>
      <c r="N11" s="117"/>
      <c r="O11" s="115">
        <f>+O10/(-$I$92)</f>
        <v>-582.7261418162431</v>
      </c>
      <c r="P11" s="115">
        <f>+P10/(-$K$92)</f>
        <v>-808.1667375584858</v>
      </c>
      <c r="Q11" s="116">
        <f>+Q10/(-$K$92)</f>
        <v>-695.8230540195661</v>
      </c>
      <c r="R11" s="117"/>
      <c r="S11" s="116">
        <f>+S10/(-$K$92)</f>
        <v>-628.1667375584857</v>
      </c>
      <c r="T11" s="117"/>
      <c r="U11" s="116">
        <f>+U10/(-$L$92)</f>
        <v>-849.3525295584332</v>
      </c>
      <c r="V11" s="108"/>
      <c r="W11" s="116">
        <f>+W10/(-$L$92)</f>
        <v>-851.3874366605002</v>
      </c>
      <c r="X11" s="108"/>
      <c r="Y11" s="116">
        <f>+Y10/(-$L$92)</f>
        <v>-717.5581114775194</v>
      </c>
      <c r="Z11" s="133"/>
      <c r="AA11" s="34">
        <f t="shared" si="0"/>
        <v>-3640.423014377814</v>
      </c>
      <c r="AB11" s="34">
        <f t="shared" si="1"/>
        <v>-3544.020220279464</v>
      </c>
      <c r="AC11" s="68">
        <f t="shared" si="2"/>
        <v>-3035.680755510966</v>
      </c>
      <c r="AE11" s="78"/>
      <c r="AF11" s="78"/>
      <c r="AG11" s="78"/>
      <c r="AH11" s="78"/>
      <c r="AI11" s="78"/>
      <c r="AJ11" s="78"/>
    </row>
    <row r="12" spans="1:36" ht="18.75" customHeight="1">
      <c r="A12" s="28" t="s">
        <v>4</v>
      </c>
      <c r="B12" s="29" t="s">
        <v>19</v>
      </c>
      <c r="C12" s="30">
        <v>8315.22</v>
      </c>
      <c r="D12" s="31">
        <v>1750</v>
      </c>
      <c r="E12" s="82">
        <v>1750</v>
      </c>
      <c r="F12" s="15" t="s">
        <v>16</v>
      </c>
      <c r="G12" s="32">
        <v>1422.17</v>
      </c>
      <c r="H12" s="33">
        <v>1779.9966</v>
      </c>
      <c r="I12" s="88">
        <v>1797</v>
      </c>
      <c r="J12" s="89"/>
      <c r="K12" s="36">
        <v>1456.34</v>
      </c>
      <c r="L12" s="32">
        <v>2175</v>
      </c>
      <c r="M12" s="41">
        <v>2175</v>
      </c>
      <c r="N12" s="11" t="s">
        <v>16</v>
      </c>
      <c r="O12" s="55">
        <v>1796.01</v>
      </c>
      <c r="P12" s="34">
        <v>3000</v>
      </c>
      <c r="Q12" s="6">
        <v>3000</v>
      </c>
      <c r="R12" s="11" t="s">
        <v>16</v>
      </c>
      <c r="S12" s="6">
        <v>1868.7</v>
      </c>
      <c r="T12" s="11"/>
      <c r="U12" s="6">
        <v>3798</v>
      </c>
      <c r="V12" s="64" t="s">
        <v>90</v>
      </c>
      <c r="W12" s="6">
        <v>3798</v>
      </c>
      <c r="X12" s="47" t="s">
        <v>16</v>
      </c>
      <c r="Y12" s="6">
        <v>2758.48</v>
      </c>
      <c r="Z12" s="133"/>
      <c r="AA12" s="34">
        <f t="shared" si="0"/>
        <v>12502.9966</v>
      </c>
      <c r="AB12" s="34">
        <f t="shared" si="1"/>
        <v>12520</v>
      </c>
      <c r="AC12" s="68">
        <f t="shared" si="2"/>
        <v>9301.7</v>
      </c>
      <c r="AE12" s="78"/>
      <c r="AF12" s="78"/>
      <c r="AG12" s="78"/>
      <c r="AH12" s="78"/>
      <c r="AI12" s="78"/>
      <c r="AJ12" s="78"/>
    </row>
    <row r="13" spans="1:36" ht="18.75" customHeight="1">
      <c r="A13" s="28"/>
      <c r="B13" s="29"/>
      <c r="C13" s="30"/>
      <c r="D13" s="115">
        <f>+D12/(-$G$92)</f>
        <v>-1684.4739628453174</v>
      </c>
      <c r="E13" s="116">
        <f>+E12/(-$G$92)</f>
        <v>-1684.4739628453174</v>
      </c>
      <c r="F13" s="117"/>
      <c r="G13" s="115">
        <f>+G12/(-$G$92)</f>
        <v>-1368.9190489941286</v>
      </c>
      <c r="H13" s="115">
        <f>+H12/(-$H$92)</f>
        <v>-1650.7433923768895</v>
      </c>
      <c r="I13" s="116">
        <f>+I12/(-$H$92)</f>
        <v>-1666.5121023833813</v>
      </c>
      <c r="J13" s="117"/>
      <c r="K13" s="115">
        <f>+K12/(-$H$92)</f>
        <v>-1350.5888899193174</v>
      </c>
      <c r="L13" s="147">
        <f>+L12/(-$I$92)</f>
        <v>-1932.6461702505776</v>
      </c>
      <c r="M13" s="116">
        <f>+M12/(-$I$92)</f>
        <v>-1932.6461702505776</v>
      </c>
      <c r="N13" s="117"/>
      <c r="O13" s="115">
        <f>+O12/(-$I$92)</f>
        <v>-1595.885907232984</v>
      </c>
      <c r="P13" s="115">
        <f>+P12/(-$K$92)</f>
        <v>-2552.105487026797</v>
      </c>
      <c r="Q13" s="116">
        <f>+Q12/(-$K$92)</f>
        <v>-2552.105487026797</v>
      </c>
      <c r="R13" s="117"/>
      <c r="S13" s="116">
        <f>+S12/(-$K$92)</f>
        <v>-1589.706507868992</v>
      </c>
      <c r="T13" s="117"/>
      <c r="U13" s="116">
        <f>+U12/(-$L$92)</f>
        <v>-3054.773586423228</v>
      </c>
      <c r="V13" s="108"/>
      <c r="W13" s="116">
        <f>+W12/(-$L$92)</f>
        <v>-3054.773586423228</v>
      </c>
      <c r="X13" s="108"/>
      <c r="Y13" s="116">
        <f>+Y12/(-$L$92)</f>
        <v>-2218.676103916995</v>
      </c>
      <c r="Z13" s="133"/>
      <c r="AA13" s="34">
        <f t="shared" si="0"/>
        <v>-10874.74259892281</v>
      </c>
      <c r="AB13" s="34">
        <f t="shared" si="1"/>
        <v>-10890.5113089293</v>
      </c>
      <c r="AC13" s="68">
        <f t="shared" si="2"/>
        <v>-8123.7764579324175</v>
      </c>
      <c r="AE13" s="78"/>
      <c r="AF13" s="78"/>
      <c r="AG13" s="78"/>
      <c r="AH13" s="78"/>
      <c r="AI13" s="78"/>
      <c r="AJ13" s="78"/>
    </row>
    <row r="14" spans="1:36" ht="18.75" customHeight="1">
      <c r="A14" s="28" t="s">
        <v>5</v>
      </c>
      <c r="B14" s="29" t="s">
        <v>20</v>
      </c>
      <c r="C14" s="30">
        <v>21000</v>
      </c>
      <c r="D14" s="31">
        <v>2964.4</v>
      </c>
      <c r="E14" s="82">
        <v>2314</v>
      </c>
      <c r="F14" s="83"/>
      <c r="G14" s="32">
        <v>2206.61</v>
      </c>
      <c r="H14" s="33">
        <v>3319.9977000000003</v>
      </c>
      <c r="I14" s="88">
        <v>2642</v>
      </c>
      <c r="J14" s="89"/>
      <c r="K14" s="36">
        <v>2627.03</v>
      </c>
      <c r="L14" s="32">
        <v>4000</v>
      </c>
      <c r="M14" s="41">
        <v>3059.22</v>
      </c>
      <c r="N14" s="47"/>
      <c r="O14" s="34">
        <v>3196.47</v>
      </c>
      <c r="P14" s="34">
        <v>5329.65</v>
      </c>
      <c r="Q14" s="6">
        <v>4735.46</v>
      </c>
      <c r="R14" s="11"/>
      <c r="S14" s="6">
        <v>4465.5</v>
      </c>
      <c r="T14" s="11"/>
      <c r="U14" s="6">
        <v>8250</v>
      </c>
      <c r="V14" s="47"/>
      <c r="W14" s="41">
        <v>8670.87</v>
      </c>
      <c r="X14" s="47"/>
      <c r="Y14" s="41">
        <v>8549.7</v>
      </c>
      <c r="Z14" s="47"/>
      <c r="AA14" s="34">
        <f t="shared" si="0"/>
        <v>23864.047700000003</v>
      </c>
      <c r="AB14" s="34">
        <f t="shared" si="1"/>
        <v>21421.550000000003</v>
      </c>
      <c r="AC14" s="68">
        <f t="shared" si="2"/>
        <v>21045.31</v>
      </c>
      <c r="AE14" s="78"/>
      <c r="AF14" s="78"/>
      <c r="AG14" s="78"/>
      <c r="AH14" s="78"/>
      <c r="AI14" s="78"/>
      <c r="AJ14" s="78"/>
    </row>
    <row r="15" spans="1:36" ht="18.75" customHeight="1">
      <c r="A15" s="28"/>
      <c r="B15" s="29"/>
      <c r="C15" s="30"/>
      <c r="D15" s="115">
        <f>+D14/(-$G$92)</f>
        <v>-2853.4026374049477</v>
      </c>
      <c r="E15" s="116">
        <f>+E14/(-$G$92)</f>
        <v>-2227.355857156608</v>
      </c>
      <c r="F15" s="117"/>
      <c r="G15" s="115">
        <f>+G14/(-$G$92)</f>
        <v>-2123.9869092309177</v>
      </c>
      <c r="H15" s="115">
        <f>+H14/(-$H$92)</f>
        <v>-3078.9183900584253</v>
      </c>
      <c r="I15" s="116">
        <f>+I14/(-$H$92)</f>
        <v>-2450.1530186404525</v>
      </c>
      <c r="J15" s="117"/>
      <c r="K15" s="115">
        <f>+K14/(-$H$92)</f>
        <v>-2436.2700547157565</v>
      </c>
      <c r="L15" s="147">
        <f>+L14/(-$I$92)</f>
        <v>-3554.291807357384</v>
      </c>
      <c r="M15" s="116">
        <f>+M14/(-$I$92)</f>
        <v>-2718.3401457259642</v>
      </c>
      <c r="N15" s="117"/>
      <c r="O15" s="115">
        <f>+O14/(-$I$92)</f>
        <v>-2840.296783365914</v>
      </c>
      <c r="P15" s="115">
        <f>+P14/(-$K$92)</f>
        <v>-4533.943002977456</v>
      </c>
      <c r="Q15" s="116">
        <f>+Q14/(-$K$92)</f>
        <v>-4028.464483198639</v>
      </c>
      <c r="R15" s="117"/>
      <c r="S15" s="116">
        <f>+S14/(-$K$92)</f>
        <v>-3798.8090174393874</v>
      </c>
      <c r="T15" s="117"/>
      <c r="U15" s="116">
        <f>+U14/(-$L$92)</f>
        <v>-6635.566637175259</v>
      </c>
      <c r="V15" s="108"/>
      <c r="W15" s="116">
        <f>+W14/(-$L$92)</f>
        <v>-6974.077053004102</v>
      </c>
      <c r="X15" s="108"/>
      <c r="Y15" s="116">
        <f>+Y14/(-$L$92)</f>
        <v>-6876.618676103917</v>
      </c>
      <c r="Z15" s="47"/>
      <c r="AA15" s="34">
        <f t="shared" si="0"/>
        <v>-20656.122474973472</v>
      </c>
      <c r="AB15" s="34">
        <f t="shared" si="1"/>
        <v>-18398.390557725765</v>
      </c>
      <c r="AC15" s="68">
        <f t="shared" si="2"/>
        <v>-18075.981440855892</v>
      </c>
      <c r="AE15" s="78"/>
      <c r="AF15" s="78"/>
      <c r="AG15" s="78"/>
      <c r="AH15" s="78"/>
      <c r="AI15" s="78"/>
      <c r="AJ15" s="78"/>
    </row>
    <row r="16" spans="1:36" ht="18.75" customHeight="1">
      <c r="A16" s="28" t="s">
        <v>6</v>
      </c>
      <c r="B16" s="34" t="s">
        <v>71</v>
      </c>
      <c r="C16" s="35">
        <v>11000</v>
      </c>
      <c r="D16" s="36">
        <v>1757</v>
      </c>
      <c r="E16" s="84">
        <v>1774.45</v>
      </c>
      <c r="F16" s="85"/>
      <c r="G16" s="32">
        <v>1767.46</v>
      </c>
      <c r="H16" s="33">
        <v>2335</v>
      </c>
      <c r="I16" s="88">
        <v>2335</v>
      </c>
      <c r="J16" s="89"/>
      <c r="K16" s="36">
        <v>2403.99</v>
      </c>
      <c r="L16" s="32">
        <v>3322.46</v>
      </c>
      <c r="M16" s="41">
        <v>3369.9</v>
      </c>
      <c r="N16" s="47"/>
      <c r="O16" s="34">
        <v>2832.75</v>
      </c>
      <c r="P16" s="34">
        <v>4275</v>
      </c>
      <c r="Q16" s="7">
        <v>4097.37</v>
      </c>
      <c r="R16" s="12"/>
      <c r="S16" s="7">
        <v>3465.11</v>
      </c>
      <c r="T16" s="12"/>
      <c r="U16" s="7">
        <v>5378.06</v>
      </c>
      <c r="V16" s="47"/>
      <c r="W16" s="7">
        <v>5996.11</v>
      </c>
      <c r="X16" s="47"/>
      <c r="Y16" s="7">
        <v>5106.95</v>
      </c>
      <c r="Z16" s="134"/>
      <c r="AA16" s="34">
        <f t="shared" si="0"/>
        <v>17067.52</v>
      </c>
      <c r="AB16" s="34">
        <f t="shared" si="1"/>
        <v>17572.83</v>
      </c>
      <c r="AC16" s="68">
        <f t="shared" si="2"/>
        <v>15576.259999999998</v>
      </c>
      <c r="AE16" s="78"/>
      <c r="AF16" s="78"/>
      <c r="AG16" s="78"/>
      <c r="AH16" s="78"/>
      <c r="AI16" s="78"/>
      <c r="AJ16" s="78"/>
    </row>
    <row r="17" spans="1:36" ht="18.75" customHeight="1">
      <c r="A17" s="28"/>
      <c r="B17" s="34"/>
      <c r="C17" s="35"/>
      <c r="D17" s="115">
        <f>+D16/(-$G$92)</f>
        <v>-1691.2118586966985</v>
      </c>
      <c r="E17" s="116">
        <f>+E16/(-$G$92)</f>
        <v>-1708.0084704976418</v>
      </c>
      <c r="F17" s="117"/>
      <c r="G17" s="115">
        <f>+G16/(-$G$92)</f>
        <v>-1701.2802002117626</v>
      </c>
      <c r="H17" s="115">
        <f>+H16/(-$H$92)</f>
        <v>-2165.445608828712</v>
      </c>
      <c r="I17" s="116">
        <f>+I16/(-$H$92)</f>
        <v>-2165.445608828712</v>
      </c>
      <c r="J17" s="117"/>
      <c r="K17" s="115">
        <f>+K16/(-$H$92)</f>
        <v>-2229.425948251878</v>
      </c>
      <c r="L17" s="147">
        <f>+L16/(-$I$92)</f>
        <v>-2952.248089568154</v>
      </c>
      <c r="M17" s="116">
        <f>+M16/(-$I$92)</f>
        <v>-2994.401990403412</v>
      </c>
      <c r="N17" s="117"/>
      <c r="O17" s="115">
        <f>+O16/(-$I$92)</f>
        <v>-2517.1050293229073</v>
      </c>
      <c r="P17" s="115">
        <f>+P16/(-$K$92)</f>
        <v>-3636.750319013186</v>
      </c>
      <c r="Q17" s="116">
        <f>+Q16/(-$K$92)</f>
        <v>-3485.640153126329</v>
      </c>
      <c r="R17" s="117"/>
      <c r="S17" s="116">
        <f>+S16/(-$K$92)</f>
        <v>-2947.7754147171418</v>
      </c>
      <c r="T17" s="117"/>
      <c r="U17" s="116">
        <f>+U16/(-$L$92)</f>
        <v>-4325.633394997185</v>
      </c>
      <c r="V17" s="108"/>
      <c r="W17" s="116">
        <f>+W16/(-$L$92)</f>
        <v>-4822.737875010053</v>
      </c>
      <c r="X17" s="108"/>
      <c r="Y17" s="116">
        <f>+Y16/(-$L$92)</f>
        <v>-4107.576610632992</v>
      </c>
      <c r="Z17" s="134"/>
      <c r="AA17" s="34">
        <f t="shared" si="0"/>
        <v>-14771.289271103935</v>
      </c>
      <c r="AB17" s="34">
        <f t="shared" si="1"/>
        <v>-15176.234097866149</v>
      </c>
      <c r="AC17" s="68">
        <f t="shared" si="2"/>
        <v>-13503.16320313668</v>
      </c>
      <c r="AE17" s="78"/>
      <c r="AF17" s="78"/>
      <c r="AG17" s="78"/>
      <c r="AH17" s="78"/>
      <c r="AI17" s="78"/>
      <c r="AJ17" s="78"/>
    </row>
    <row r="18" spans="1:36" ht="18.75" customHeight="1">
      <c r="A18" s="28" t="s">
        <v>7</v>
      </c>
      <c r="B18" s="29" t="s">
        <v>21</v>
      </c>
      <c r="C18" s="30">
        <v>3200</v>
      </c>
      <c r="D18" s="31">
        <v>586</v>
      </c>
      <c r="E18" s="82">
        <v>586</v>
      </c>
      <c r="F18" s="15" t="s">
        <v>16</v>
      </c>
      <c r="G18" s="32">
        <v>423.21</v>
      </c>
      <c r="H18" s="33">
        <v>649.9902900000001</v>
      </c>
      <c r="I18" s="93">
        <v>619.2</v>
      </c>
      <c r="J18" s="89"/>
      <c r="K18" s="32">
        <v>567.6</v>
      </c>
      <c r="L18" s="32">
        <v>883.3311400000001</v>
      </c>
      <c r="M18" s="41">
        <v>849.9442</v>
      </c>
      <c r="N18" s="47"/>
      <c r="O18" s="34">
        <v>766.81</v>
      </c>
      <c r="P18" s="34">
        <v>1025</v>
      </c>
      <c r="Q18" s="8">
        <v>1025</v>
      </c>
      <c r="R18" s="13" t="s">
        <v>16</v>
      </c>
      <c r="S18" s="8">
        <v>958.25</v>
      </c>
      <c r="T18" s="11"/>
      <c r="U18" s="8">
        <v>1200</v>
      </c>
      <c r="V18" s="47"/>
      <c r="W18" s="8">
        <v>1200</v>
      </c>
      <c r="X18" s="47" t="s">
        <v>16</v>
      </c>
      <c r="Y18" s="8">
        <v>1069.96</v>
      </c>
      <c r="Z18" s="135"/>
      <c r="AA18" s="34">
        <f t="shared" si="0"/>
        <v>4344.32143</v>
      </c>
      <c r="AB18" s="34">
        <f t="shared" si="1"/>
        <v>4280.144200000001</v>
      </c>
      <c r="AC18" s="68">
        <f t="shared" si="2"/>
        <v>3785.83</v>
      </c>
      <c r="AE18" s="78"/>
      <c r="AF18" s="78"/>
      <c r="AG18" s="78"/>
      <c r="AH18" s="78"/>
      <c r="AI18" s="78"/>
      <c r="AJ18" s="78"/>
    </row>
    <row r="19" spans="1:36" ht="18.75" customHeight="1">
      <c r="A19" s="28"/>
      <c r="B19" s="29"/>
      <c r="C19" s="30"/>
      <c r="D19" s="115">
        <f>+D18/(-$G$92)</f>
        <v>-564.0581384156319</v>
      </c>
      <c r="E19" s="116">
        <f>+E18/(-$G$92)</f>
        <v>-564.0581384156319</v>
      </c>
      <c r="F19" s="117"/>
      <c r="G19" s="115">
        <f>+G18/(-$G$92)</f>
        <v>-407.36355760900955</v>
      </c>
      <c r="H19" s="115">
        <f>+H18/(-$H$92)</f>
        <v>-602.7916998979877</v>
      </c>
      <c r="I19" s="116">
        <f>+I18/(-$H$92)</f>
        <v>-574.2372252619865</v>
      </c>
      <c r="J19" s="117"/>
      <c r="K19" s="115">
        <f>+K18/(-$H$92)</f>
        <v>-526.3841231568209</v>
      </c>
      <c r="L19" s="147">
        <f>+L18/(-$I$92)</f>
        <v>-784.9041585214147</v>
      </c>
      <c r="M19" s="116">
        <f>+M18/(-$I$92)</f>
        <v>-755.2374266927316</v>
      </c>
      <c r="N19" s="117"/>
      <c r="O19" s="115">
        <f>+O18/(-$I$92)</f>
        <v>-681.3666251999289</v>
      </c>
      <c r="P19" s="115">
        <f>+P18/(-$K$92)</f>
        <v>-871.9693747341557</v>
      </c>
      <c r="Q19" s="116">
        <f>+Q18/(-$K$92)</f>
        <v>-871.9693747341557</v>
      </c>
      <c r="R19" s="117"/>
      <c r="S19" s="116">
        <f>+S18/(-$K$92)</f>
        <v>-815.1850276478094</v>
      </c>
      <c r="T19" s="117"/>
      <c r="U19" s="116">
        <f>+U18/(-$L$92)</f>
        <v>-965.173329043674</v>
      </c>
      <c r="V19" s="108"/>
      <c r="W19" s="116">
        <f>+W18/(-$L$92)</f>
        <v>-965.173329043674</v>
      </c>
      <c r="X19" s="108"/>
      <c r="Y19" s="116">
        <f>+Y18/(-$L$92)</f>
        <v>-860.5807126196413</v>
      </c>
      <c r="Z19" s="135"/>
      <c r="AA19" s="34">
        <f t="shared" si="0"/>
        <v>-3788.896700612864</v>
      </c>
      <c r="AB19" s="34">
        <f t="shared" si="1"/>
        <v>-3730.6754941481795</v>
      </c>
      <c r="AC19" s="68">
        <f t="shared" si="2"/>
        <v>-3290.88004623321</v>
      </c>
      <c r="AE19" s="78"/>
      <c r="AF19" s="78"/>
      <c r="AG19" s="78"/>
      <c r="AH19" s="78"/>
      <c r="AI19" s="78"/>
      <c r="AJ19" s="78"/>
    </row>
    <row r="20" spans="1:36" ht="18.75" customHeight="1">
      <c r="A20" s="28" t="s">
        <v>8</v>
      </c>
      <c r="B20" s="29" t="s">
        <v>22</v>
      </c>
      <c r="C20" s="30">
        <v>40007</v>
      </c>
      <c r="D20" s="31">
        <v>7600</v>
      </c>
      <c r="E20" s="82">
        <v>7600</v>
      </c>
      <c r="F20" s="15" t="s">
        <v>16</v>
      </c>
      <c r="G20" s="32">
        <v>5403.2</v>
      </c>
      <c r="H20" s="33">
        <v>7860</v>
      </c>
      <c r="I20" s="93">
        <v>6740</v>
      </c>
      <c r="J20" s="89"/>
      <c r="K20" s="32">
        <v>7584.69</v>
      </c>
      <c r="L20" s="32">
        <v>8518.2075</v>
      </c>
      <c r="M20" s="41">
        <v>8609.79</v>
      </c>
      <c r="N20" s="47"/>
      <c r="O20" s="56">
        <v>7603.21</v>
      </c>
      <c r="P20" s="34">
        <v>11000</v>
      </c>
      <c r="Q20" s="8">
        <v>11000</v>
      </c>
      <c r="R20" s="11" t="s">
        <v>16</v>
      </c>
      <c r="S20" s="8">
        <v>11000</v>
      </c>
      <c r="T20" s="67"/>
      <c r="U20" s="8">
        <v>12503.5</v>
      </c>
      <c r="V20" s="47"/>
      <c r="W20" s="8">
        <v>12503.5</v>
      </c>
      <c r="X20" s="47" t="s">
        <v>16</v>
      </c>
      <c r="Y20" s="8">
        <v>14384.46</v>
      </c>
      <c r="Z20" s="136"/>
      <c r="AA20" s="34">
        <f t="shared" si="0"/>
        <v>47481.707500000004</v>
      </c>
      <c r="AB20" s="34">
        <f t="shared" si="1"/>
        <v>46453.29</v>
      </c>
      <c r="AC20" s="68">
        <f t="shared" si="2"/>
        <v>45975.56</v>
      </c>
      <c r="AE20" s="78"/>
      <c r="AF20" s="78"/>
      <c r="AG20" s="78"/>
      <c r="AH20" s="78"/>
      <c r="AI20" s="78"/>
      <c r="AJ20" s="78"/>
    </row>
    <row r="21" spans="1:36" ht="18.75" customHeight="1">
      <c r="A21" s="28"/>
      <c r="B21" s="29"/>
      <c r="C21" s="30"/>
      <c r="D21" s="115">
        <f>+D20/(-$G$92)</f>
        <v>-7315.4297814996635</v>
      </c>
      <c r="E21" s="116">
        <f>+E20/(-$G$92)</f>
        <v>-7315.4297814996635</v>
      </c>
      <c r="F21" s="117"/>
      <c r="G21" s="115">
        <f>+G20/(-$G$92)</f>
        <v>-5200.885552026181</v>
      </c>
      <c r="H21" s="115">
        <f>+H20/(-$H$92)</f>
        <v>-7289.251599740332</v>
      </c>
      <c r="I21" s="116">
        <f>+I20/(-$H$92)</f>
        <v>-6250.57961606232</v>
      </c>
      <c r="J21" s="117"/>
      <c r="K21" s="115">
        <f>+K20/(-$H$92)</f>
        <v>-7033.93304275248</v>
      </c>
      <c r="L21" s="147">
        <f>+L20/(-$I$92)</f>
        <v>-7569.048782655057</v>
      </c>
      <c r="M21" s="116">
        <f>+M20/(-$I$92)</f>
        <v>-7650.426515016884</v>
      </c>
      <c r="N21" s="117"/>
      <c r="O21" s="115">
        <f>+O20/(-$I$92)</f>
        <v>-6756.006753154435</v>
      </c>
      <c r="P21" s="115">
        <f>+P20/(-$K$92)</f>
        <v>-9357.720119098256</v>
      </c>
      <c r="Q21" s="116">
        <f>+Q20/(-$K$92)</f>
        <v>-9357.720119098256</v>
      </c>
      <c r="R21" s="117"/>
      <c r="S21" s="116">
        <f>+S20/(-$K$92)</f>
        <v>-9357.720119098256</v>
      </c>
      <c r="T21" s="117"/>
      <c r="U21" s="116">
        <f>+U20/(-$L$92)</f>
        <v>-10056.703933081315</v>
      </c>
      <c r="V21" s="108"/>
      <c r="W21" s="116">
        <f>+W20/(-$L$92)</f>
        <v>-10056.703933081315</v>
      </c>
      <c r="X21" s="108"/>
      <c r="Y21" s="116">
        <f>+Y20/(-$L$92)</f>
        <v>-11569.580953912971</v>
      </c>
      <c r="Z21" s="136"/>
      <c r="AA21" s="34">
        <f t="shared" si="0"/>
        <v>-41588.154216074625</v>
      </c>
      <c r="AB21" s="34">
        <f t="shared" si="1"/>
        <v>-40630.85996475844</v>
      </c>
      <c r="AC21" s="68">
        <f t="shared" si="2"/>
        <v>-39918.126420944325</v>
      </c>
      <c r="AE21" s="78"/>
      <c r="AF21" s="78"/>
      <c r="AG21" s="78"/>
      <c r="AH21" s="78"/>
      <c r="AI21" s="78"/>
      <c r="AJ21" s="78"/>
    </row>
    <row r="22" spans="1:36" ht="18.75" customHeight="1">
      <c r="A22" s="28" t="s">
        <v>9</v>
      </c>
      <c r="B22" s="29" t="s">
        <v>23</v>
      </c>
      <c r="C22" s="30">
        <v>10285</v>
      </c>
      <c r="D22" s="31">
        <v>2034</v>
      </c>
      <c r="E22" s="82">
        <v>1819.19</v>
      </c>
      <c r="F22" s="83"/>
      <c r="G22" s="32">
        <v>1776.19</v>
      </c>
      <c r="H22" s="33">
        <v>2068</v>
      </c>
      <c r="I22" s="88">
        <v>1850</v>
      </c>
      <c r="J22" s="89"/>
      <c r="K22" s="32">
        <v>1865.79</v>
      </c>
      <c r="L22" s="32">
        <v>2305.71</v>
      </c>
      <c r="M22" s="41">
        <v>2236.7167</v>
      </c>
      <c r="N22" s="47"/>
      <c r="O22" s="34">
        <v>2108.25</v>
      </c>
      <c r="P22" s="34">
        <v>3000</v>
      </c>
      <c r="Q22" s="6">
        <v>3059.4</v>
      </c>
      <c r="R22" s="11"/>
      <c r="S22" s="6">
        <v>2996.77</v>
      </c>
      <c r="T22" s="67"/>
      <c r="U22" s="6">
        <v>3300</v>
      </c>
      <c r="V22" s="47"/>
      <c r="W22" s="6">
        <v>3300</v>
      </c>
      <c r="X22" s="47" t="s">
        <v>16</v>
      </c>
      <c r="Y22" s="6">
        <v>4232.64</v>
      </c>
      <c r="Z22" s="133"/>
      <c r="AA22" s="34">
        <f t="shared" si="0"/>
        <v>12707.71</v>
      </c>
      <c r="AB22" s="34">
        <f t="shared" si="1"/>
        <v>12265.3067</v>
      </c>
      <c r="AC22" s="68">
        <f t="shared" si="2"/>
        <v>12979.64</v>
      </c>
      <c r="AE22" s="78"/>
      <c r="AF22" s="78"/>
      <c r="AG22" s="78"/>
      <c r="AH22" s="78"/>
      <c r="AI22" s="78"/>
      <c r="AJ22" s="78"/>
    </row>
    <row r="23" spans="1:36" ht="18.75" customHeight="1">
      <c r="A23" s="28"/>
      <c r="B23" s="29"/>
      <c r="C23" s="30"/>
      <c r="D23" s="115">
        <f>+D22/(-$G$92)</f>
        <v>-1957.8400231013572</v>
      </c>
      <c r="E23" s="116">
        <f>+E22/(-$G$92)</f>
        <v>-1751.0732505534702</v>
      </c>
      <c r="F23" s="117"/>
      <c r="G23" s="115">
        <f>+G22/(-$G$92)</f>
        <v>-1709.6833188949852</v>
      </c>
      <c r="H23" s="115">
        <f>+H22/(-$H$92)</f>
        <v>-1917.8336270054715</v>
      </c>
      <c r="I23" s="116">
        <f>+I22/(-$H$92)</f>
        <v>-1715.6635444681442</v>
      </c>
      <c r="J23" s="117"/>
      <c r="K23" s="115">
        <f>+K22/(-$H$92)</f>
        <v>-1730.3069646666047</v>
      </c>
      <c r="L23" s="147">
        <f>+L22/(-$I$92)</f>
        <v>-2048.7915407854985</v>
      </c>
      <c r="M23" s="116">
        <f>+M22/(-$I$92)</f>
        <v>-1987.485960547361</v>
      </c>
      <c r="N23" s="117"/>
      <c r="O23" s="115">
        <f>+O22/(-$I$92)</f>
        <v>-1873.3339257153013</v>
      </c>
      <c r="P23" s="115">
        <f>+P22/(-$K$92)</f>
        <v>-2552.105487026797</v>
      </c>
      <c r="Q23" s="116">
        <f>+Q22/(-$K$92)</f>
        <v>-2602.6371756699277</v>
      </c>
      <c r="R23" s="117"/>
      <c r="S23" s="116">
        <f>+S22/(-$K$92)</f>
        <v>-2549.3577201190983</v>
      </c>
      <c r="T23" s="117"/>
      <c r="U23" s="116">
        <f>+U22/(-$L$92)</f>
        <v>-2654.2266548701036</v>
      </c>
      <c r="V23" s="108"/>
      <c r="W23" s="116">
        <f>+W22/(-$L$92)</f>
        <v>-2654.2266548701036</v>
      </c>
      <c r="X23" s="108"/>
      <c r="Y23" s="116">
        <f>+Y22/(-$L$92)</f>
        <v>-3404.3593662028475</v>
      </c>
      <c r="Z23" s="133"/>
      <c r="AA23" s="34">
        <f t="shared" si="0"/>
        <v>-11130.797332789229</v>
      </c>
      <c r="AB23" s="34">
        <f t="shared" si="1"/>
        <v>-10711.086586109006</v>
      </c>
      <c r="AC23" s="68">
        <f t="shared" si="2"/>
        <v>-11267.041295598838</v>
      </c>
      <c r="AE23" s="78"/>
      <c r="AF23" s="78"/>
      <c r="AG23" s="78"/>
      <c r="AH23" s="78"/>
      <c r="AI23" s="78"/>
      <c r="AJ23" s="78"/>
    </row>
    <row r="24" spans="1:36" ht="18.75" customHeight="1">
      <c r="A24" s="28" t="s">
        <v>10</v>
      </c>
      <c r="B24" s="29" t="s">
        <v>24</v>
      </c>
      <c r="C24" s="30">
        <v>10300</v>
      </c>
      <c r="D24" s="31">
        <v>1840</v>
      </c>
      <c r="E24" s="82">
        <v>2041.78</v>
      </c>
      <c r="F24" s="83"/>
      <c r="G24" s="32">
        <v>2050.6</v>
      </c>
      <c r="H24" s="33">
        <v>1334.9977</v>
      </c>
      <c r="I24" s="93">
        <v>1335</v>
      </c>
      <c r="J24" s="89"/>
      <c r="K24" s="32">
        <v>1306.6</v>
      </c>
      <c r="L24" s="32">
        <v>1400.38</v>
      </c>
      <c r="M24" s="41">
        <v>1434.6</v>
      </c>
      <c r="N24" s="47"/>
      <c r="O24" s="34">
        <v>1475.25</v>
      </c>
      <c r="P24" s="34">
        <v>1600</v>
      </c>
      <c r="Q24" s="6">
        <v>1675</v>
      </c>
      <c r="R24" s="11"/>
      <c r="S24" s="6">
        <v>1676.18</v>
      </c>
      <c r="T24" s="11"/>
      <c r="U24" s="6">
        <v>1800</v>
      </c>
      <c r="V24" s="47"/>
      <c r="W24" s="6">
        <v>1800</v>
      </c>
      <c r="X24" s="47" t="s">
        <v>16</v>
      </c>
      <c r="Y24" s="6">
        <v>2017.23</v>
      </c>
      <c r="Z24" s="133"/>
      <c r="AA24" s="34">
        <f t="shared" si="0"/>
        <v>7975.3777</v>
      </c>
      <c r="AB24" s="34">
        <f t="shared" si="1"/>
        <v>8286.38</v>
      </c>
      <c r="AC24" s="68">
        <f t="shared" si="2"/>
        <v>8525.86</v>
      </c>
      <c r="AE24" s="78"/>
      <c r="AF24" s="78"/>
      <c r="AG24" s="78"/>
      <c r="AH24" s="78"/>
      <c r="AI24" s="78"/>
      <c r="AJ24" s="78"/>
    </row>
    <row r="25" spans="1:36" ht="18.75" customHeight="1">
      <c r="A25" s="28"/>
      <c r="B25" s="29"/>
      <c r="C25" s="30"/>
      <c r="D25" s="115">
        <f>+D24/(-$G$92)</f>
        <v>-1771.1040523630763</v>
      </c>
      <c r="E25" s="116">
        <f>+E24/(-$G$92)</f>
        <v>-1965.3287130618926</v>
      </c>
      <c r="F25" s="117"/>
      <c r="G25" s="115">
        <f>+G24/(-$G$92)</f>
        <v>-1973.818461834633</v>
      </c>
      <c r="H25" s="115">
        <f>+H24/(-$H$92)</f>
        <v>-1238.057776129092</v>
      </c>
      <c r="I25" s="116">
        <f>+I24/(-$H$92)</f>
        <v>-1238.0599091162014</v>
      </c>
      <c r="J25" s="117"/>
      <c r="K25" s="115">
        <f>+K24/(-$H$92)</f>
        <v>-1211.722155244366</v>
      </c>
      <c r="L25" s="147">
        <f>+L24/(-$I$92)</f>
        <v>-1244.3397902967836</v>
      </c>
      <c r="M25" s="116">
        <f>+M24/(-$I$92)</f>
        <v>-1274.7467567087258</v>
      </c>
      <c r="N25" s="117"/>
      <c r="O25" s="115">
        <f>+O24/(-$I$92)</f>
        <v>-1310.8672472009953</v>
      </c>
      <c r="P25" s="115">
        <f>+P24/(-$K$92)</f>
        <v>-1361.122926414292</v>
      </c>
      <c r="Q25" s="116">
        <f>+Q24/(-$K$92)</f>
        <v>-1424.9255635899617</v>
      </c>
      <c r="R25" s="117"/>
      <c r="S25" s="116">
        <f>+S24/(-$K$92)</f>
        <v>-1425.9293917481923</v>
      </c>
      <c r="T25" s="117"/>
      <c r="U25" s="116">
        <f>+U24/(-$L$92)</f>
        <v>-1447.759993565511</v>
      </c>
      <c r="V25" s="108"/>
      <c r="W25" s="116">
        <f>+W24/(-$L$92)</f>
        <v>-1447.759993565511</v>
      </c>
      <c r="X25" s="108"/>
      <c r="Y25" s="116">
        <f>+Y24/(-$L$92)</f>
        <v>-1622.480495455642</v>
      </c>
      <c r="Z25" s="133"/>
      <c r="AA25" s="34">
        <f t="shared" si="0"/>
        <v>-7062.384538768755</v>
      </c>
      <c r="AB25" s="34">
        <f t="shared" si="1"/>
        <v>-7350.8209360422925</v>
      </c>
      <c r="AC25" s="68">
        <f t="shared" si="2"/>
        <v>-7544.817751483828</v>
      </c>
      <c r="AE25" s="78"/>
      <c r="AF25" s="78"/>
      <c r="AG25" s="78"/>
      <c r="AH25" s="78"/>
      <c r="AI25" s="78"/>
      <c r="AJ25" s="78"/>
    </row>
    <row r="26" spans="1:36" ht="18.75" customHeight="1">
      <c r="A26" s="28" t="s">
        <v>11</v>
      </c>
      <c r="B26" s="29" t="s">
        <v>25</v>
      </c>
      <c r="C26" s="30">
        <v>14500</v>
      </c>
      <c r="D26" s="31">
        <v>2265.15</v>
      </c>
      <c r="E26" s="82">
        <v>2265.15</v>
      </c>
      <c r="F26" s="15" t="s">
        <v>16</v>
      </c>
      <c r="G26" s="32">
        <v>2064.32</v>
      </c>
      <c r="H26" s="33">
        <v>2500</v>
      </c>
      <c r="I26" s="88">
        <v>2574.74</v>
      </c>
      <c r="J26" s="89"/>
      <c r="K26" s="36">
        <v>2352.1</v>
      </c>
      <c r="L26" s="32">
        <v>3008.03</v>
      </c>
      <c r="M26" s="41">
        <v>3170.7059999999997</v>
      </c>
      <c r="N26" s="47"/>
      <c r="O26" s="34">
        <v>2838.94</v>
      </c>
      <c r="P26" s="34">
        <v>4200</v>
      </c>
      <c r="Q26" s="8">
        <v>4200</v>
      </c>
      <c r="R26" s="14" t="s">
        <v>16</v>
      </c>
      <c r="S26" s="8">
        <v>3555.62</v>
      </c>
      <c r="T26" s="14"/>
      <c r="U26" s="7">
        <v>4347.67</v>
      </c>
      <c r="V26" s="47"/>
      <c r="W26" s="7">
        <v>4347.67</v>
      </c>
      <c r="X26" s="47" t="s">
        <v>16</v>
      </c>
      <c r="Y26" s="7">
        <v>3406.19</v>
      </c>
      <c r="Z26" s="134"/>
      <c r="AA26" s="34">
        <f t="shared" si="0"/>
        <v>16320.85</v>
      </c>
      <c r="AB26" s="34">
        <f t="shared" si="1"/>
        <v>16558.266</v>
      </c>
      <c r="AC26" s="68">
        <f t="shared" si="2"/>
        <v>14217.17</v>
      </c>
      <c r="AE26" s="78"/>
      <c r="AF26" s="78"/>
      <c r="AG26" s="78"/>
      <c r="AH26" s="78"/>
      <c r="AI26" s="78"/>
      <c r="AJ26" s="78"/>
    </row>
    <row r="27" spans="1:36" ht="18.75" customHeight="1">
      <c r="A27" s="28"/>
      <c r="B27" s="29"/>
      <c r="C27" s="30"/>
      <c r="D27" s="115">
        <f>+D26/(-$G$92)</f>
        <v>-2180.334969679469</v>
      </c>
      <c r="E27" s="116">
        <f>+E26/(-$G$92)</f>
        <v>-2180.334969679469</v>
      </c>
      <c r="F27" s="117"/>
      <c r="G27" s="115">
        <f>+G26/(-$G$92)</f>
        <v>-1987.0247377033404</v>
      </c>
      <c r="H27" s="115">
        <f>+H26/(-$H$92)</f>
        <v>-2318.464249281276</v>
      </c>
      <c r="I27" s="116">
        <f>+I26/(-$H$92)</f>
        <v>-2387.777056477789</v>
      </c>
      <c r="J27" s="117"/>
      <c r="K27" s="115">
        <f>+K26/(-$H$92)</f>
        <v>-2181.3039042937958</v>
      </c>
      <c r="L27" s="147">
        <f>+L26/(-$I$92)</f>
        <v>-2672.854096321308</v>
      </c>
      <c r="M27" s="116">
        <f>+M26/(-$I$92)</f>
        <v>-2817.403589834725</v>
      </c>
      <c r="N27" s="117"/>
      <c r="O27" s="115">
        <f>+O26/(-$I$92)</f>
        <v>-2522.605295894793</v>
      </c>
      <c r="P27" s="115">
        <f>+P26/(-$K$92)</f>
        <v>-3572.947681837516</v>
      </c>
      <c r="Q27" s="116">
        <f>+Q26/(-$K$92)</f>
        <v>-3572.947681837516</v>
      </c>
      <c r="R27" s="117"/>
      <c r="S27" s="116">
        <f>+S26/(-$K$92)</f>
        <v>-3024.77243726074</v>
      </c>
      <c r="T27" s="117"/>
      <c r="U27" s="116">
        <f>+U26/(-$L$92)</f>
        <v>-3496.8792729027587</v>
      </c>
      <c r="V27" s="108"/>
      <c r="W27" s="116">
        <f>+W26/(-$L$92)</f>
        <v>-3496.8792729027587</v>
      </c>
      <c r="X27" s="108"/>
      <c r="Y27" s="116">
        <f>+Y26/(-$L$92)</f>
        <v>-2739.6364513793933</v>
      </c>
      <c r="Z27" s="134"/>
      <c r="AA27" s="34">
        <f t="shared" si="0"/>
        <v>-14241.480270022328</v>
      </c>
      <c r="AB27" s="34">
        <f t="shared" si="1"/>
        <v>-14455.342570732257</v>
      </c>
      <c r="AC27" s="68">
        <f t="shared" si="2"/>
        <v>-12455.342826532062</v>
      </c>
      <c r="AE27" s="78"/>
      <c r="AF27" s="78"/>
      <c r="AG27" s="78"/>
      <c r="AH27" s="78"/>
      <c r="AI27" s="78"/>
      <c r="AJ27" s="78"/>
    </row>
    <row r="28" spans="1:36" ht="18.75" customHeight="1">
      <c r="A28" s="28" t="s">
        <v>12</v>
      </c>
      <c r="B28" s="34" t="s">
        <v>72</v>
      </c>
      <c r="C28" s="35">
        <v>14632.74</v>
      </c>
      <c r="D28" s="36">
        <v>2651.94</v>
      </c>
      <c r="E28" s="84">
        <v>2651.94</v>
      </c>
      <c r="F28" s="15" t="s">
        <v>16</v>
      </c>
      <c r="G28" s="32">
        <v>2796.65</v>
      </c>
      <c r="H28" s="33">
        <v>2935.8487</v>
      </c>
      <c r="I28" s="93">
        <v>2935.8531</v>
      </c>
      <c r="J28" s="94" t="s">
        <v>16</v>
      </c>
      <c r="K28" s="32">
        <v>1771.64</v>
      </c>
      <c r="L28" s="32">
        <v>4110.19</v>
      </c>
      <c r="M28" s="41">
        <v>4139.88</v>
      </c>
      <c r="N28" s="47"/>
      <c r="O28" s="34">
        <v>2991.26</v>
      </c>
      <c r="P28" s="34">
        <v>4510.12</v>
      </c>
      <c r="Q28" s="6">
        <v>4519.49</v>
      </c>
      <c r="R28" s="11"/>
      <c r="S28" s="6">
        <v>4079.13</v>
      </c>
      <c r="T28" s="11"/>
      <c r="U28" s="6">
        <v>6500</v>
      </c>
      <c r="V28" s="47"/>
      <c r="W28" s="6">
        <v>4795</v>
      </c>
      <c r="X28" s="47"/>
      <c r="Y28" s="6">
        <v>3883.02</v>
      </c>
      <c r="Z28" s="133"/>
      <c r="AA28" s="34">
        <f t="shared" si="0"/>
        <v>20708.0987</v>
      </c>
      <c r="AB28" s="34">
        <f t="shared" si="1"/>
        <v>19042.163099999998</v>
      </c>
      <c r="AC28" s="68">
        <f t="shared" si="2"/>
        <v>15521.7</v>
      </c>
      <c r="AE28" s="78"/>
      <c r="AF28" s="78"/>
      <c r="AG28" s="78"/>
      <c r="AH28" s="78"/>
      <c r="AI28" s="78"/>
      <c r="AJ28" s="78"/>
    </row>
    <row r="29" spans="1:36" ht="18.75" customHeight="1">
      <c r="A29" s="28"/>
      <c r="B29" s="34"/>
      <c r="C29" s="35"/>
      <c r="D29" s="115">
        <f>+D28/(-$G$92)</f>
        <v>-2552.642217730292</v>
      </c>
      <c r="E29" s="116">
        <f>+E28/(-$G$92)</f>
        <v>-2552.642217730292</v>
      </c>
      <c r="F29" s="117"/>
      <c r="G29" s="115">
        <f>+G28/(-$G$92)</f>
        <v>-2691.9337761093466</v>
      </c>
      <c r="H29" s="115">
        <f>+H28/(-$H$92)</f>
        <v>-2722.664100899564</v>
      </c>
      <c r="I29" s="116">
        <f>+I28/(-$H$92)</f>
        <v>-2722.6681813966425</v>
      </c>
      <c r="J29" s="117"/>
      <c r="K29" s="115">
        <f>+K28/(-$H$92)</f>
        <v>-1642.993601038672</v>
      </c>
      <c r="L29" s="147">
        <f>+L28/(-$I$92)</f>
        <v>-3652.2036609205616</v>
      </c>
      <c r="M29" s="116">
        <f>+M28/(-$I$92)</f>
        <v>-3678.585391860672</v>
      </c>
      <c r="N29" s="117"/>
      <c r="O29" s="115">
        <f>+O28/(-$I$92)</f>
        <v>-2657.9527279189624</v>
      </c>
      <c r="P29" s="115">
        <f>+P28/(-$K$92)</f>
        <v>-3836.767333049766</v>
      </c>
      <c r="Q29" s="116">
        <f>+Q28/(-$K$92)</f>
        <v>-3844.7384091875797</v>
      </c>
      <c r="R29" s="117"/>
      <c r="S29" s="116">
        <f>+S28/(-$K$92)</f>
        <v>-3470.1233517652063</v>
      </c>
      <c r="T29" s="117"/>
      <c r="U29" s="116">
        <f>+U28/(-$L$92)</f>
        <v>-5228.022198986568</v>
      </c>
      <c r="V29" s="108"/>
      <c r="W29" s="116">
        <f>+W28/(-$L$92)</f>
        <v>-3856.6717606370144</v>
      </c>
      <c r="X29" s="108"/>
      <c r="Y29" s="116">
        <f>+Y28/(-$L$92)</f>
        <v>-3123.1561167859727</v>
      </c>
      <c r="Z29" s="133"/>
      <c r="AA29" s="34">
        <f t="shared" si="0"/>
        <v>-17992.299511586752</v>
      </c>
      <c r="AB29" s="34">
        <f t="shared" si="1"/>
        <v>-16655.3059608122</v>
      </c>
      <c r="AC29" s="68">
        <f t="shared" si="2"/>
        <v>-13586.159573618159</v>
      </c>
      <c r="AE29" s="78"/>
      <c r="AF29" s="78"/>
      <c r="AG29" s="78"/>
      <c r="AH29" s="78"/>
      <c r="AI29" s="78"/>
      <c r="AJ29" s="78"/>
    </row>
    <row r="30" spans="1:36" ht="18.75" customHeight="1">
      <c r="A30" s="28" t="s">
        <v>13</v>
      </c>
      <c r="B30" s="29" t="s">
        <v>26</v>
      </c>
      <c r="C30" s="30">
        <v>43558.22</v>
      </c>
      <c r="D30" s="31">
        <v>8610.61</v>
      </c>
      <c r="E30" s="82">
        <v>8420.63</v>
      </c>
      <c r="F30" s="83"/>
      <c r="G30" s="32">
        <v>8163.91</v>
      </c>
      <c r="H30" s="33">
        <v>9620.0011</v>
      </c>
      <c r="I30" s="93">
        <v>10083.4971</v>
      </c>
      <c r="J30" s="89"/>
      <c r="K30" s="32">
        <v>8619.45</v>
      </c>
      <c r="L30" s="32">
        <v>12322.92</v>
      </c>
      <c r="M30" s="41">
        <v>11741.17</v>
      </c>
      <c r="N30" s="47"/>
      <c r="O30" s="34">
        <v>11888.71</v>
      </c>
      <c r="P30" s="34">
        <v>13555</v>
      </c>
      <c r="Q30" s="6">
        <v>12852.82</v>
      </c>
      <c r="R30" s="11"/>
      <c r="S30" s="6">
        <v>12678.3</v>
      </c>
      <c r="T30" s="11"/>
      <c r="U30" s="6">
        <v>16166</v>
      </c>
      <c r="V30" s="47"/>
      <c r="W30" s="6">
        <v>17227.95</v>
      </c>
      <c r="X30" s="47" t="s">
        <v>1</v>
      </c>
      <c r="Y30" s="6">
        <v>17227.95</v>
      </c>
      <c r="Z30" s="149" t="s">
        <v>111</v>
      </c>
      <c r="AA30" s="34">
        <f t="shared" si="0"/>
        <v>60274.5311</v>
      </c>
      <c r="AB30" s="34">
        <f t="shared" si="1"/>
        <v>60326.0671</v>
      </c>
      <c r="AC30" s="68">
        <f t="shared" si="2"/>
        <v>58578.31999999999</v>
      </c>
      <c r="AE30" s="78"/>
      <c r="AF30" s="78"/>
      <c r="AG30" s="78"/>
      <c r="AH30" s="78"/>
      <c r="AI30" s="78"/>
      <c r="AJ30" s="78"/>
    </row>
    <row r="31" spans="1:36" ht="18.75" customHeight="1">
      <c r="A31" s="28"/>
      <c r="B31" s="29"/>
      <c r="C31" s="30"/>
      <c r="D31" s="115">
        <f>+D30/(-$G$92)</f>
        <v>-8288.199056694582</v>
      </c>
      <c r="E31" s="116">
        <f>+E30/(-$G$92)</f>
        <v>-8105.332563288093</v>
      </c>
      <c r="F31" s="117"/>
      <c r="G31" s="115">
        <f>+G30/(-$G$92)</f>
        <v>-7858.225045721437</v>
      </c>
      <c r="H31" s="115">
        <f>+H30/(-$H$92)</f>
        <v>-8921.45145135862</v>
      </c>
      <c r="I31" s="116">
        <f>+I30/(-$H$92)</f>
        <v>-9351.29101363257</v>
      </c>
      <c r="J31" s="117"/>
      <c r="K31" s="115">
        <f>+K30/(-$H$92)</f>
        <v>-7993.554669386998</v>
      </c>
      <c r="L31" s="147">
        <f>+L30/(-$I$92)</f>
        <v>-10949.813399680113</v>
      </c>
      <c r="M31" s="116">
        <f>+M30/(-$I$92)</f>
        <v>-10432.886084947575</v>
      </c>
      <c r="N31" s="117"/>
      <c r="O31" s="115">
        <f>+O30/(-$I$92)</f>
        <v>-10563.986138261951</v>
      </c>
      <c r="P31" s="115">
        <f>+P30/(-$K$92)</f>
        <v>-11531.26329221608</v>
      </c>
      <c r="Q31" s="116">
        <f>+Q30/(-$K$92)</f>
        <v>-10933.917481922586</v>
      </c>
      <c r="R31" s="117"/>
      <c r="S31" s="116">
        <f>+S30/(-$K$92)</f>
        <v>-10785.452998723948</v>
      </c>
      <c r="T31" s="117"/>
      <c r="U31" s="116">
        <f>+U30/(-$L$92)</f>
        <v>-13002.493364433361</v>
      </c>
      <c r="V31" s="108"/>
      <c r="W31" s="116">
        <f>+W30/(-$L$92)</f>
        <v>-13856.631545081638</v>
      </c>
      <c r="X31" s="108"/>
      <c r="Y31" s="116">
        <f>+Y30/(-$L$92)</f>
        <v>-13856.631545081638</v>
      </c>
      <c r="Z31" s="137"/>
      <c r="AA31" s="34">
        <f t="shared" si="0"/>
        <v>-52693.22056438275</v>
      </c>
      <c r="AB31" s="34">
        <f t="shared" si="1"/>
        <v>-52680.058688872465</v>
      </c>
      <c r="AC31" s="68">
        <f t="shared" si="2"/>
        <v>-51057.85039717597</v>
      </c>
      <c r="AE31" s="78"/>
      <c r="AF31" s="78"/>
      <c r="AG31" s="78"/>
      <c r="AH31" s="78"/>
      <c r="AI31" s="78"/>
      <c r="AJ31" s="78"/>
    </row>
    <row r="32" spans="1:36" ht="18.75" customHeight="1">
      <c r="A32" s="28" t="s">
        <v>14</v>
      </c>
      <c r="B32" s="29" t="s">
        <v>27</v>
      </c>
      <c r="C32" s="30">
        <v>24000</v>
      </c>
      <c r="D32" s="31">
        <v>4026</v>
      </c>
      <c r="E32" s="82">
        <v>3425</v>
      </c>
      <c r="F32" s="83"/>
      <c r="G32" s="32">
        <v>3943.99</v>
      </c>
      <c r="H32" s="33">
        <v>4430</v>
      </c>
      <c r="I32" s="88">
        <v>3796.23</v>
      </c>
      <c r="J32" s="89"/>
      <c r="K32" s="32">
        <v>3617.64</v>
      </c>
      <c r="L32" s="32">
        <v>4852.03</v>
      </c>
      <c r="M32" s="41">
        <v>3813.1362</v>
      </c>
      <c r="N32" s="47"/>
      <c r="O32" s="34">
        <v>3544.15</v>
      </c>
      <c r="P32" s="34">
        <v>5369</v>
      </c>
      <c r="Q32" s="6">
        <v>5357.17</v>
      </c>
      <c r="R32" s="11"/>
      <c r="S32" s="6">
        <v>3878.43</v>
      </c>
      <c r="T32" s="11"/>
      <c r="U32" s="6">
        <v>6210</v>
      </c>
      <c r="V32" s="47"/>
      <c r="W32" s="6">
        <v>6210</v>
      </c>
      <c r="X32" s="47" t="s">
        <v>16</v>
      </c>
      <c r="Y32" s="6">
        <v>4558.64</v>
      </c>
      <c r="Z32" s="133"/>
      <c r="AA32" s="34">
        <f t="shared" si="0"/>
        <v>24887.03</v>
      </c>
      <c r="AB32" s="34">
        <f t="shared" si="1"/>
        <v>22601.536200000002</v>
      </c>
      <c r="AC32" s="68">
        <f t="shared" si="2"/>
        <v>19542.85</v>
      </c>
      <c r="AE32" s="78"/>
      <c r="AF32" s="78"/>
      <c r="AG32" s="78"/>
      <c r="AH32" s="78"/>
      <c r="AI32" s="78"/>
      <c r="AJ32" s="78"/>
    </row>
    <row r="33" spans="1:36" ht="18.75" customHeight="1">
      <c r="A33" s="28"/>
      <c r="B33" s="29"/>
      <c r="C33" s="30"/>
      <c r="D33" s="115">
        <f>+D32/(-$G$92)</f>
        <v>-3875.252671094427</v>
      </c>
      <c r="E33" s="116">
        <f>+E32/(-$G$92)</f>
        <v>-3296.7561844258353</v>
      </c>
      <c r="F33" s="117"/>
      <c r="G33" s="115">
        <f>+G32/(-$G$92)</f>
        <v>-3796.313408412744</v>
      </c>
      <c r="H33" s="115">
        <f>+H32/(-$H$92)</f>
        <v>-4108.318649726421</v>
      </c>
      <c r="I33" s="116">
        <f>+I32/(-$H$92)</f>
        <v>-3520.5694148196235</v>
      </c>
      <c r="J33" s="117"/>
      <c r="K33" s="115">
        <f>+K32/(-$H$92)</f>
        <v>-3354.947602707966</v>
      </c>
      <c r="L33" s="147">
        <f>+L32/(-$I$92)</f>
        <v>-4311.382619513062</v>
      </c>
      <c r="M33" s="116">
        <f>+M32/(-$I$92)</f>
        <v>-3388.249688999467</v>
      </c>
      <c r="N33" s="117"/>
      <c r="O33" s="115">
        <f>+O32/(-$I$92)</f>
        <v>-3149.2358272614183</v>
      </c>
      <c r="P33" s="115">
        <f>+P32/(-$K$92)</f>
        <v>-4567.418119948958</v>
      </c>
      <c r="Q33" s="116">
        <f>+Q32/(-$K$92)</f>
        <v>-4557.354317311782</v>
      </c>
      <c r="R33" s="117"/>
      <c r="S33" s="116">
        <f>+S32/(-$K$92)</f>
        <v>-3299.3874946831133</v>
      </c>
      <c r="T33" s="117"/>
      <c r="U33" s="116">
        <f>+U32/(-$L$92)</f>
        <v>-4994.771977801013</v>
      </c>
      <c r="V33" s="108"/>
      <c r="W33" s="116">
        <f>+W32/(-$L$92)</f>
        <v>-4994.771977801013</v>
      </c>
      <c r="X33" s="108"/>
      <c r="Y33" s="116">
        <f>+Y32/(-$L$92)</f>
        <v>-3666.564787259712</v>
      </c>
      <c r="Z33" s="133"/>
      <c r="AA33" s="34">
        <f t="shared" si="0"/>
        <v>-21857.144038083883</v>
      </c>
      <c r="AB33" s="34">
        <f t="shared" si="1"/>
        <v>-19757.70158335772</v>
      </c>
      <c r="AC33" s="68">
        <f t="shared" si="2"/>
        <v>-17266.449120324953</v>
      </c>
      <c r="AE33" s="78"/>
      <c r="AF33" s="78"/>
      <c r="AG33" s="78"/>
      <c r="AH33" s="78"/>
      <c r="AI33" s="78"/>
      <c r="AJ33" s="78"/>
    </row>
    <row r="34" spans="1:36" ht="18.75" customHeight="1">
      <c r="A34" s="28" t="s">
        <v>30</v>
      </c>
      <c r="B34" s="29" t="s">
        <v>28</v>
      </c>
      <c r="C34" s="30">
        <v>26189.93</v>
      </c>
      <c r="D34" s="31">
        <v>4821</v>
      </c>
      <c r="E34" s="82">
        <v>5597.65</v>
      </c>
      <c r="F34" s="83"/>
      <c r="G34" s="32">
        <v>5329.82</v>
      </c>
      <c r="H34" s="33">
        <v>5702.999</v>
      </c>
      <c r="I34" s="88">
        <v>5076.0353000000005</v>
      </c>
      <c r="J34" s="89"/>
      <c r="K34" s="32">
        <v>5087.38</v>
      </c>
      <c r="L34" s="32">
        <v>6709.96</v>
      </c>
      <c r="M34" s="41">
        <v>6435.0473</v>
      </c>
      <c r="N34" s="47"/>
      <c r="O34" s="34">
        <v>6610.43</v>
      </c>
      <c r="P34" s="34">
        <v>7471</v>
      </c>
      <c r="Q34" s="6">
        <v>8325</v>
      </c>
      <c r="R34" s="11"/>
      <c r="S34" s="6">
        <v>7443.24</v>
      </c>
      <c r="T34" s="11"/>
      <c r="U34" s="6">
        <v>9020</v>
      </c>
      <c r="V34" s="47"/>
      <c r="W34" s="6">
        <v>9356.78</v>
      </c>
      <c r="X34" s="47"/>
      <c r="Y34" s="6">
        <v>9531.82</v>
      </c>
      <c r="Z34" s="133"/>
      <c r="AA34" s="34">
        <f t="shared" si="0"/>
        <v>33724.959</v>
      </c>
      <c r="AB34" s="34">
        <f t="shared" si="1"/>
        <v>34790.5126</v>
      </c>
      <c r="AC34" s="68">
        <f t="shared" si="2"/>
        <v>34002.69</v>
      </c>
      <c r="AE34" s="78"/>
      <c r="AF34" s="78"/>
      <c r="AG34" s="78"/>
      <c r="AH34" s="78"/>
      <c r="AI34" s="78"/>
      <c r="AJ34" s="78"/>
    </row>
    <row r="35" spans="1:36" ht="18.75" customHeight="1">
      <c r="A35" s="28"/>
      <c r="B35" s="29"/>
      <c r="C35" s="30"/>
      <c r="D35" s="115">
        <f>+D34/(-$G$92)</f>
        <v>-4640.4851285013</v>
      </c>
      <c r="E35" s="116">
        <f>+E34/(-$G$92)</f>
        <v>-5388.054673212051</v>
      </c>
      <c r="F35" s="117"/>
      <c r="G35" s="115">
        <f>+G34/(-$G$92)</f>
        <v>-5130.253152372702</v>
      </c>
      <c r="H35" s="115">
        <f>+H34/(-$H$92)</f>
        <v>-5288.879718074747</v>
      </c>
      <c r="I35" s="116">
        <f>+I34/(-$H$92)</f>
        <v>-4707.442548455903</v>
      </c>
      <c r="J35" s="117"/>
      <c r="K35" s="115">
        <f>+K34/(-$H$92)</f>
        <v>-4717.963461003431</v>
      </c>
      <c r="L35" s="147">
        <f>+L34/(-$I$92)</f>
        <v>-5962.288963923938</v>
      </c>
      <c r="M35" s="116">
        <f>+M34/(-$I$92)</f>
        <v>-5718.008974586814</v>
      </c>
      <c r="N35" s="117"/>
      <c r="O35" s="115">
        <f>+O34/(-$I$92)</f>
        <v>-5873.849298027369</v>
      </c>
      <c r="P35" s="115">
        <f>+P34/(-$K$92)</f>
        <v>-6355.593364525734</v>
      </c>
      <c r="Q35" s="116">
        <f>+Q34/(-$K$92)</f>
        <v>-7082.0927264993625</v>
      </c>
      <c r="R35" s="117"/>
      <c r="S35" s="116">
        <f>+S34/(-$K$92)</f>
        <v>-6331.977881752446</v>
      </c>
      <c r="T35" s="117"/>
      <c r="U35" s="116">
        <f>+U34/(-$L$92)</f>
        <v>-7254.886189978283</v>
      </c>
      <c r="V35" s="108"/>
      <c r="W35" s="116">
        <f>+W34/(-$L$92)</f>
        <v>-7525.762084774391</v>
      </c>
      <c r="X35" s="108"/>
      <c r="Y35" s="116">
        <f>+Y34/(-$L$92)</f>
        <v>-7666.548701037561</v>
      </c>
      <c r="Z35" s="133"/>
      <c r="AA35" s="34">
        <f t="shared" si="0"/>
        <v>-29502.133365004</v>
      </c>
      <c r="AB35" s="34">
        <f t="shared" si="1"/>
        <v>-30421.361007528518</v>
      </c>
      <c r="AC35" s="68">
        <f t="shared" si="2"/>
        <v>-29720.592494193508</v>
      </c>
      <c r="AE35" s="78"/>
      <c r="AF35" s="78"/>
      <c r="AG35" s="78"/>
      <c r="AH35" s="78"/>
      <c r="AI35" s="78"/>
      <c r="AJ35" s="78"/>
    </row>
    <row r="36" spans="1:36" ht="18.75" customHeight="1">
      <c r="A36" s="28" t="s">
        <v>32</v>
      </c>
      <c r="B36" s="29" t="s">
        <v>29</v>
      </c>
      <c r="C36" s="30">
        <v>66632</v>
      </c>
      <c r="D36" s="31">
        <v>11562</v>
      </c>
      <c r="E36" s="82">
        <v>11562</v>
      </c>
      <c r="F36" s="15" t="s">
        <v>16</v>
      </c>
      <c r="G36" s="32">
        <v>7738.98</v>
      </c>
      <c r="H36" s="33">
        <v>12050</v>
      </c>
      <c r="I36" s="93">
        <v>10500.001</v>
      </c>
      <c r="J36" s="89"/>
      <c r="K36" s="32">
        <v>8187.69</v>
      </c>
      <c r="L36" s="32">
        <v>9446.73</v>
      </c>
      <c r="M36" s="41">
        <v>9665.2518</v>
      </c>
      <c r="N36" s="47"/>
      <c r="O36" s="34">
        <v>9817.42</v>
      </c>
      <c r="P36" s="34">
        <v>11000</v>
      </c>
      <c r="Q36" s="6">
        <v>11000</v>
      </c>
      <c r="R36" s="11" t="s">
        <v>16</v>
      </c>
      <c r="S36" s="6">
        <v>14674.21</v>
      </c>
      <c r="T36" s="11"/>
      <c r="U36" s="6">
        <v>14829</v>
      </c>
      <c r="V36" s="47"/>
      <c r="W36" s="6">
        <v>14829</v>
      </c>
      <c r="X36" s="47" t="s">
        <v>16</v>
      </c>
      <c r="Y36" s="6">
        <v>15681.38</v>
      </c>
      <c r="Z36" s="133"/>
      <c r="AA36" s="34">
        <f t="shared" si="0"/>
        <v>58887.729999999996</v>
      </c>
      <c r="AB36" s="34">
        <f t="shared" si="1"/>
        <v>57556.2528</v>
      </c>
      <c r="AC36" s="68">
        <f t="shared" si="2"/>
        <v>56099.67999999999</v>
      </c>
      <c r="AE36" s="78"/>
      <c r="AF36" s="78"/>
      <c r="AG36" s="78"/>
      <c r="AH36" s="78"/>
      <c r="AI36" s="78"/>
      <c r="AJ36" s="78"/>
    </row>
    <row r="37" spans="1:36" ht="18.75" customHeight="1">
      <c r="A37" s="28"/>
      <c r="B37" s="29"/>
      <c r="C37" s="30"/>
      <c r="D37" s="115">
        <f>+D36/(-$G$92)</f>
        <v>-11129.078833381462</v>
      </c>
      <c r="E37" s="116">
        <f>+E36/(-$G$92)</f>
        <v>-11129.078833381462</v>
      </c>
      <c r="F37" s="117"/>
      <c r="G37" s="115">
        <f>+G36/(-$G$92)</f>
        <v>-7449.205890846088</v>
      </c>
      <c r="H37" s="115">
        <f>+H36/(-$H$92)</f>
        <v>-11174.99768153575</v>
      </c>
      <c r="I37" s="116">
        <f>+I36/(-$H$92)</f>
        <v>-9737.550774367059</v>
      </c>
      <c r="J37" s="117"/>
      <c r="K37" s="115">
        <f>+K36/(-$H$92)</f>
        <v>-7593.146619679124</v>
      </c>
      <c r="L37" s="147">
        <f>+L36/(-$I$92)</f>
        <v>-8394.108761329306</v>
      </c>
      <c r="M37" s="116">
        <f>+M36/(-$I$92)</f>
        <v>-8588.281322196553</v>
      </c>
      <c r="N37" s="117"/>
      <c r="O37" s="115">
        <f>+O36/(-$I$92)</f>
        <v>-8723.493868846632</v>
      </c>
      <c r="P37" s="115">
        <f>+P36/(-$K$92)</f>
        <v>-9357.720119098256</v>
      </c>
      <c r="Q37" s="116">
        <f>+Q36/(-$K$92)</f>
        <v>-9357.720119098256</v>
      </c>
      <c r="R37" s="117"/>
      <c r="S37" s="116">
        <f>+S36/(-$K$92)</f>
        <v>-12483.377286261164</v>
      </c>
      <c r="T37" s="117"/>
      <c r="U37" s="116">
        <f>+U36/(-$L$92)</f>
        <v>-11927.129413657201</v>
      </c>
      <c r="V37" s="108"/>
      <c r="W37" s="116">
        <f>+W36/(-$L$92)</f>
        <v>-11927.129413657201</v>
      </c>
      <c r="X37" s="108"/>
      <c r="Y37" s="116">
        <f>+Y36/(-$L$92)</f>
        <v>-12612.708115499074</v>
      </c>
      <c r="Z37" s="133"/>
      <c r="AA37" s="34">
        <f t="shared" si="0"/>
        <v>-51983.034809001976</v>
      </c>
      <c r="AB37" s="34">
        <f t="shared" si="1"/>
        <v>-50739.76046270053</v>
      </c>
      <c r="AC37" s="68">
        <f t="shared" si="2"/>
        <v>-48861.93178113208</v>
      </c>
      <c r="AE37" s="78"/>
      <c r="AF37" s="78"/>
      <c r="AG37" s="78"/>
      <c r="AH37" s="78"/>
      <c r="AI37" s="78"/>
      <c r="AJ37" s="78"/>
    </row>
    <row r="38" spans="1:36" ht="18.75" customHeight="1">
      <c r="A38" s="28" t="s">
        <v>34</v>
      </c>
      <c r="B38" s="29" t="s">
        <v>31</v>
      </c>
      <c r="C38" s="30">
        <v>2804</v>
      </c>
      <c r="D38" s="31">
        <v>550</v>
      </c>
      <c r="E38" s="82">
        <v>550</v>
      </c>
      <c r="F38" s="15" t="s">
        <v>16</v>
      </c>
      <c r="G38" s="32">
        <v>208.78</v>
      </c>
      <c r="H38" s="33">
        <v>590</v>
      </c>
      <c r="I38" s="93">
        <v>590</v>
      </c>
      <c r="J38" s="89" t="s">
        <v>16</v>
      </c>
      <c r="K38" s="32">
        <v>286.62</v>
      </c>
      <c r="L38" s="32">
        <v>787.72</v>
      </c>
      <c r="M38" s="41">
        <v>789.11</v>
      </c>
      <c r="N38" s="47"/>
      <c r="O38" s="34">
        <v>559.7</v>
      </c>
      <c r="P38" s="34">
        <v>985.37</v>
      </c>
      <c r="Q38" s="6">
        <v>992.59</v>
      </c>
      <c r="R38" s="11"/>
      <c r="S38" s="6">
        <v>610.9</v>
      </c>
      <c r="T38" s="11"/>
      <c r="U38" s="6">
        <v>1160</v>
      </c>
      <c r="V38" s="47"/>
      <c r="W38" s="6">
        <v>1176.45</v>
      </c>
      <c r="X38" s="47"/>
      <c r="Y38" s="6">
        <v>1045.56</v>
      </c>
      <c r="Z38" s="133"/>
      <c r="AA38" s="34">
        <f t="shared" si="0"/>
        <v>4073.09</v>
      </c>
      <c r="AB38" s="34">
        <f t="shared" si="1"/>
        <v>4098.150000000001</v>
      </c>
      <c r="AC38" s="68">
        <f t="shared" si="2"/>
        <v>2711.56</v>
      </c>
      <c r="AE38" s="78"/>
      <c r="AF38" s="78"/>
      <c r="AG38" s="78"/>
      <c r="AH38" s="78"/>
      <c r="AI38" s="78"/>
      <c r="AJ38" s="78"/>
    </row>
    <row r="39" spans="1:36" ht="18.75" customHeight="1">
      <c r="A39" s="28"/>
      <c r="B39" s="29"/>
      <c r="C39" s="30"/>
      <c r="D39" s="115">
        <f>+D38/(-$G$92)</f>
        <v>-529.4061026085283</v>
      </c>
      <c r="E39" s="116">
        <f>+E38/(-$G$92)</f>
        <v>-529.4061026085283</v>
      </c>
      <c r="F39" s="117"/>
      <c r="G39" s="115">
        <f>+G38/(-$G$92)</f>
        <v>-200.96255655019735</v>
      </c>
      <c r="H39" s="115">
        <f>+H38/(-$H$92)</f>
        <v>-547.1575628303812</v>
      </c>
      <c r="I39" s="116">
        <f>+I38/(-$H$92)</f>
        <v>-547.1575628303812</v>
      </c>
      <c r="J39" s="117"/>
      <c r="K39" s="115">
        <f>+K38/(-$H$92)</f>
        <v>-265.80728925159974</v>
      </c>
      <c r="L39" s="147">
        <f>+L38/(-$I$92)</f>
        <v>-699.9466856228897</v>
      </c>
      <c r="M39" s="116">
        <f>+M38/(-$I$92)</f>
        <v>-701.1818020259464</v>
      </c>
      <c r="N39" s="117"/>
      <c r="O39" s="115">
        <f>+O38/(-$I$92)</f>
        <v>-497.334281144482</v>
      </c>
      <c r="P39" s="115">
        <f>+P38/(-$K$92)</f>
        <v>-838.2560612505317</v>
      </c>
      <c r="Q39" s="116">
        <f>+Q38/(-$K$92)</f>
        <v>-844.3981284559762</v>
      </c>
      <c r="R39" s="117"/>
      <c r="S39" s="116">
        <f>+S38/(-$K$92)</f>
        <v>-519.6937473415568</v>
      </c>
      <c r="T39" s="117"/>
      <c r="U39" s="116">
        <f>+U38/(-$L$92)</f>
        <v>-933.0008847422182</v>
      </c>
      <c r="V39" s="108"/>
      <c r="W39" s="116">
        <f>+W38/(-$L$92)</f>
        <v>-946.2318024611919</v>
      </c>
      <c r="X39" s="108"/>
      <c r="Y39" s="116">
        <f>+Y38/(-$L$92)</f>
        <v>-840.9555215957531</v>
      </c>
      <c r="Z39" s="133"/>
      <c r="AA39" s="34">
        <f t="shared" si="0"/>
        <v>-3547.767297054549</v>
      </c>
      <c r="AB39" s="34">
        <f t="shared" si="1"/>
        <v>-3568.375398382024</v>
      </c>
      <c r="AC39" s="68">
        <f t="shared" si="2"/>
        <v>-2324.753395883589</v>
      </c>
      <c r="AE39" s="78"/>
      <c r="AF39" s="78"/>
      <c r="AG39" s="78"/>
      <c r="AH39" s="78"/>
      <c r="AI39" s="78"/>
      <c r="AJ39" s="78"/>
    </row>
    <row r="40" spans="1:36" ht="18.75" customHeight="1">
      <c r="A40" s="28" t="s">
        <v>36</v>
      </c>
      <c r="B40" s="29" t="s">
        <v>33</v>
      </c>
      <c r="C40" s="30">
        <v>3009</v>
      </c>
      <c r="D40" s="31">
        <v>545</v>
      </c>
      <c r="E40" s="82">
        <v>480.43</v>
      </c>
      <c r="F40" s="83"/>
      <c r="G40" s="32">
        <v>400.04</v>
      </c>
      <c r="H40" s="33">
        <v>555</v>
      </c>
      <c r="I40" s="93">
        <v>536</v>
      </c>
      <c r="J40" s="89"/>
      <c r="K40" s="32">
        <v>486.16</v>
      </c>
      <c r="L40" s="32">
        <v>716.34</v>
      </c>
      <c r="M40" s="41">
        <v>679</v>
      </c>
      <c r="N40" s="47"/>
      <c r="O40" s="34">
        <v>590.17</v>
      </c>
      <c r="P40" s="34">
        <v>800</v>
      </c>
      <c r="Q40" s="8">
        <v>723.1</v>
      </c>
      <c r="R40" s="13"/>
      <c r="S40" s="8">
        <v>687.78</v>
      </c>
      <c r="T40" s="13"/>
      <c r="U40" s="8">
        <v>900</v>
      </c>
      <c r="V40" s="47"/>
      <c r="W40" s="8">
        <v>900</v>
      </c>
      <c r="X40" s="47" t="s">
        <v>16</v>
      </c>
      <c r="Y40" s="6">
        <v>759.81</v>
      </c>
      <c r="Z40" s="133"/>
      <c r="AA40" s="34">
        <f aca="true" t="shared" si="3" ref="AA40:AA63">+D40+H40+L40+P40+U40</f>
        <v>3516.34</v>
      </c>
      <c r="AB40" s="34">
        <f aca="true" t="shared" si="4" ref="AB40:AB63">+E40+I40+M40+Q40+W40</f>
        <v>3318.53</v>
      </c>
      <c r="AC40" s="68">
        <f aca="true" t="shared" si="5" ref="AC40:AC63">+G40+K40+O40+S40+Y40</f>
        <v>2923.9599999999996</v>
      </c>
      <c r="AE40" s="78"/>
      <c r="AF40" s="78"/>
      <c r="AG40" s="78"/>
      <c r="AH40" s="78"/>
      <c r="AI40" s="78"/>
      <c r="AJ40" s="78"/>
    </row>
    <row r="41" spans="1:36" ht="18.75" customHeight="1">
      <c r="A41" s="28"/>
      <c r="B41" s="29"/>
      <c r="C41" s="30"/>
      <c r="D41" s="115">
        <f>+D40/(-$G$92)</f>
        <v>-524.5933198575417</v>
      </c>
      <c r="E41" s="116">
        <f>+E40/(-$G$92)</f>
        <v>-462.4410434113004</v>
      </c>
      <c r="F41" s="117"/>
      <c r="G41" s="115">
        <f>+G40/(-$G$92)</f>
        <v>-385.0611223409376</v>
      </c>
      <c r="H41" s="115">
        <f>+H40/(-$H$92)</f>
        <v>-514.6990633404432</v>
      </c>
      <c r="I41" s="116">
        <f>+I40/(-$H$92)</f>
        <v>-497.0787350459056</v>
      </c>
      <c r="J41" s="117"/>
      <c r="K41" s="115">
        <f>+K40/(-$H$92)</f>
        <v>-450.8578317722341</v>
      </c>
      <c r="L41" s="147">
        <f>+L40/(-$I$92)</f>
        <v>-636.5203483205971</v>
      </c>
      <c r="M41" s="116">
        <f>+M40/(-$I$92)</f>
        <v>-603.3410342989159</v>
      </c>
      <c r="N41" s="117"/>
      <c r="O41" s="115">
        <f>+O40/(-$I$92)</f>
        <v>-524.4090989870268</v>
      </c>
      <c r="P41" s="115">
        <f>+P40/(-$K$92)</f>
        <v>-680.561463207146</v>
      </c>
      <c r="Q41" s="116">
        <f>+Q40/(-$K$92)</f>
        <v>-615.142492556359</v>
      </c>
      <c r="R41" s="117"/>
      <c r="S41" s="116">
        <f>+S40/(-$K$92)</f>
        <v>-585.0957039557635</v>
      </c>
      <c r="T41" s="117"/>
      <c r="U41" s="116">
        <f>+U40/(-$L$92)</f>
        <v>-723.8799967827555</v>
      </c>
      <c r="V41" s="108"/>
      <c r="W41" s="116">
        <f>+W40/(-$L$92)</f>
        <v>-723.8799967827555</v>
      </c>
      <c r="X41" s="108"/>
      <c r="Y41" s="116">
        <f>+Y40/(-$L$92)</f>
        <v>-611.1236226172283</v>
      </c>
      <c r="Z41" s="133"/>
      <c r="AA41" s="34">
        <f t="shared" si="3"/>
        <v>-3080.2541915084835</v>
      </c>
      <c r="AB41" s="34">
        <f t="shared" si="4"/>
        <v>-2901.883302095236</v>
      </c>
      <c r="AC41" s="68">
        <f t="shared" si="5"/>
        <v>-2556.54737967319</v>
      </c>
      <c r="AE41" s="78"/>
      <c r="AF41" s="78"/>
      <c r="AG41" s="78"/>
      <c r="AH41" s="78"/>
      <c r="AI41" s="78"/>
      <c r="AJ41" s="78"/>
    </row>
    <row r="42" spans="1:36" ht="18.75" customHeight="1">
      <c r="A42" s="28" t="s">
        <v>38</v>
      </c>
      <c r="B42" s="29" t="s">
        <v>35</v>
      </c>
      <c r="C42" s="30">
        <v>2300.01</v>
      </c>
      <c r="D42" s="31">
        <v>430</v>
      </c>
      <c r="E42" s="82">
        <v>489.25</v>
      </c>
      <c r="F42" s="83"/>
      <c r="G42" s="32">
        <v>420.57</v>
      </c>
      <c r="H42" s="33">
        <v>479.99730000000005</v>
      </c>
      <c r="I42" s="88">
        <v>525.5081</v>
      </c>
      <c r="J42" s="89"/>
      <c r="K42" s="32">
        <v>551.2</v>
      </c>
      <c r="L42" s="32">
        <v>616.52</v>
      </c>
      <c r="M42" s="41">
        <v>639.45</v>
      </c>
      <c r="N42" s="47"/>
      <c r="O42" s="34">
        <v>550.34</v>
      </c>
      <c r="P42" s="34">
        <v>685</v>
      </c>
      <c r="Q42" s="6">
        <v>732.78</v>
      </c>
      <c r="R42" s="11"/>
      <c r="S42" s="6">
        <v>692.64</v>
      </c>
      <c r="T42" s="11"/>
      <c r="U42" s="6">
        <v>758</v>
      </c>
      <c r="V42" s="47"/>
      <c r="W42" s="6">
        <v>763.66</v>
      </c>
      <c r="X42" s="47"/>
      <c r="Y42" s="6">
        <v>702.44</v>
      </c>
      <c r="Z42" s="133"/>
      <c r="AA42" s="34">
        <f t="shared" si="3"/>
        <v>2969.5173</v>
      </c>
      <c r="AB42" s="34">
        <f t="shared" si="4"/>
        <v>3150.6481</v>
      </c>
      <c r="AC42" s="68">
        <f t="shared" si="5"/>
        <v>2917.19</v>
      </c>
      <c r="AE42" s="78"/>
      <c r="AF42" s="78"/>
      <c r="AG42" s="78"/>
      <c r="AH42" s="78"/>
      <c r="AI42" s="78"/>
      <c r="AJ42" s="78"/>
    </row>
    <row r="43" spans="1:36" ht="18.75" customHeight="1">
      <c r="A43" s="28"/>
      <c r="B43" s="29"/>
      <c r="C43" s="30"/>
      <c r="D43" s="115">
        <f>+D42/(-$G$92)</f>
        <v>-413.8993165848494</v>
      </c>
      <c r="E43" s="116">
        <f>+E42/(-$G$92)</f>
        <v>-470.93079218404085</v>
      </c>
      <c r="F43" s="117"/>
      <c r="G43" s="115">
        <f>+G42/(-$G$92)</f>
        <v>-404.82240831648863</v>
      </c>
      <c r="H43" s="115">
        <f>+H42/(-$H$92)</f>
        <v>-445.1426319206158</v>
      </c>
      <c r="I43" s="116">
        <f>+I42/(-$H$92)</f>
        <v>-487.3486970230919</v>
      </c>
      <c r="J43" s="117"/>
      <c r="K43" s="115">
        <f>+K42/(-$H$92)</f>
        <v>-511.1749976815358</v>
      </c>
      <c r="L43" s="147">
        <f>+L42/(-$I$92)</f>
        <v>-547.8229962679936</v>
      </c>
      <c r="M43" s="116">
        <f>+M42/(-$I$92)</f>
        <v>-568.1979740536699</v>
      </c>
      <c r="N43" s="117"/>
      <c r="O43" s="115">
        <f>+O42/(-$I$92)</f>
        <v>-489.01723831526573</v>
      </c>
      <c r="P43" s="115">
        <f>+P42/(-$K$92)</f>
        <v>-582.7307528711186</v>
      </c>
      <c r="Q43" s="116">
        <f>+Q42/(-$K$92)</f>
        <v>-623.3772862611654</v>
      </c>
      <c r="R43" s="117"/>
      <c r="S43" s="116">
        <f>+S42/(-$K$92)</f>
        <v>-589.2301148447469</v>
      </c>
      <c r="T43" s="117"/>
      <c r="U43" s="116">
        <f>+U42/(-$L$92)</f>
        <v>-609.6678195125875</v>
      </c>
      <c r="V43" s="108"/>
      <c r="W43" s="116">
        <f>+W42/(-$L$92)</f>
        <v>-614.2202203812434</v>
      </c>
      <c r="X43" s="108"/>
      <c r="Y43" s="116">
        <f>+Y42/(-$L$92)</f>
        <v>-564.9802943778653</v>
      </c>
      <c r="Z43" s="133"/>
      <c r="AA43" s="34">
        <f t="shared" si="3"/>
        <v>-2599.2635171571646</v>
      </c>
      <c r="AB43" s="34">
        <f t="shared" si="4"/>
        <v>-2764.0749699032117</v>
      </c>
      <c r="AC43" s="68">
        <f t="shared" si="5"/>
        <v>-2559.2250535359026</v>
      </c>
      <c r="AE43" s="78"/>
      <c r="AF43" s="78"/>
      <c r="AG43" s="78"/>
      <c r="AH43" s="78"/>
      <c r="AI43" s="78"/>
      <c r="AJ43" s="78"/>
    </row>
    <row r="44" spans="1:36" ht="18.75" customHeight="1">
      <c r="A44" s="28" t="s">
        <v>40</v>
      </c>
      <c r="B44" s="29" t="s">
        <v>37</v>
      </c>
      <c r="C44" s="30">
        <v>2227.65</v>
      </c>
      <c r="D44" s="31">
        <v>424</v>
      </c>
      <c r="E44" s="82">
        <v>427.3</v>
      </c>
      <c r="F44" s="83"/>
      <c r="G44" s="32">
        <v>368.42</v>
      </c>
      <c r="H44" s="33">
        <v>500</v>
      </c>
      <c r="I44" s="88">
        <v>504</v>
      </c>
      <c r="J44" s="89"/>
      <c r="K44" s="32">
        <v>479.07</v>
      </c>
      <c r="L44" s="32">
        <v>538.79</v>
      </c>
      <c r="M44" s="41">
        <v>574.33</v>
      </c>
      <c r="N44" s="47"/>
      <c r="O44" s="34">
        <v>463.13</v>
      </c>
      <c r="P44" s="34">
        <v>620</v>
      </c>
      <c r="Q44" s="6">
        <v>676.25</v>
      </c>
      <c r="R44" s="11"/>
      <c r="S44" s="6">
        <v>647.84</v>
      </c>
      <c r="T44" s="11"/>
      <c r="U44" s="6">
        <v>760</v>
      </c>
      <c r="V44" s="47"/>
      <c r="W44" s="6">
        <v>791.91</v>
      </c>
      <c r="X44" s="47"/>
      <c r="Y44" s="6">
        <v>693.29</v>
      </c>
      <c r="Z44" s="133"/>
      <c r="AA44" s="34">
        <f t="shared" si="3"/>
        <v>2842.79</v>
      </c>
      <c r="AB44" s="34">
        <f t="shared" si="4"/>
        <v>2973.79</v>
      </c>
      <c r="AC44" s="68">
        <f t="shared" si="5"/>
        <v>2651.75</v>
      </c>
      <c r="AE44" s="78"/>
      <c r="AF44" s="78"/>
      <c r="AG44" s="78"/>
      <c r="AH44" s="78"/>
      <c r="AI44" s="78"/>
      <c r="AJ44" s="78"/>
    </row>
    <row r="45" spans="1:36" ht="18.75" customHeight="1">
      <c r="A45" s="28"/>
      <c r="B45" s="29"/>
      <c r="C45" s="30"/>
      <c r="D45" s="115">
        <f>+D44/(-$G$92)</f>
        <v>-408.12397728366545</v>
      </c>
      <c r="E45" s="116">
        <f>+E44/(-$G$92)</f>
        <v>-411.3004138993166</v>
      </c>
      <c r="F45" s="117"/>
      <c r="G45" s="115">
        <f>+G44/(-$G$92)</f>
        <v>-354.6250842236982</v>
      </c>
      <c r="H45" s="115">
        <f>+H44/(-$H$92)</f>
        <v>-463.6928498562552</v>
      </c>
      <c r="I45" s="116">
        <f>+I44/(-$H$92)</f>
        <v>-467.40239265510525</v>
      </c>
      <c r="J45" s="117"/>
      <c r="K45" s="115">
        <f>+K44/(-$H$92)</f>
        <v>-444.28266716127234</v>
      </c>
      <c r="L45" s="147">
        <f>+L44/(-$I$92)</f>
        <v>-478.7542207215212</v>
      </c>
      <c r="M45" s="116">
        <f>+M44/(-$I$92)</f>
        <v>-510.3341034298916</v>
      </c>
      <c r="N45" s="117"/>
      <c r="O45" s="115">
        <f>+O44/(-$I$92)</f>
        <v>-411.5247911853563</v>
      </c>
      <c r="P45" s="115">
        <f>+P44/(-$K$92)</f>
        <v>-527.4351339855381</v>
      </c>
      <c r="Q45" s="116">
        <f>+Q44/(-$K$92)</f>
        <v>-575.2871118672905</v>
      </c>
      <c r="R45" s="117"/>
      <c r="S45" s="116">
        <f>+S44/(-$K$92)</f>
        <v>-551.1186729051468</v>
      </c>
      <c r="T45" s="117"/>
      <c r="U45" s="116">
        <f>+U44/(-$L$92)</f>
        <v>-611.2764417276602</v>
      </c>
      <c r="V45" s="108"/>
      <c r="W45" s="116">
        <f>+W44/(-$L$92)</f>
        <v>-636.9420091691466</v>
      </c>
      <c r="X45" s="108"/>
      <c r="Y45" s="116">
        <f>+Y44/(-$L$92)</f>
        <v>-557.6208477439072</v>
      </c>
      <c r="Z45" s="133"/>
      <c r="AA45" s="34">
        <f t="shared" si="3"/>
        <v>-2489.28262357464</v>
      </c>
      <c r="AB45" s="34">
        <f t="shared" si="4"/>
        <v>-2601.2660310207502</v>
      </c>
      <c r="AC45" s="68">
        <f t="shared" si="5"/>
        <v>-2319.172063219381</v>
      </c>
      <c r="AE45" s="78"/>
      <c r="AF45" s="78"/>
      <c r="AG45" s="78"/>
      <c r="AH45" s="78"/>
      <c r="AI45" s="78"/>
      <c r="AJ45" s="78"/>
    </row>
    <row r="46" spans="1:36" ht="18.75" customHeight="1">
      <c r="A46" s="28" t="s">
        <v>42</v>
      </c>
      <c r="B46" s="29" t="s">
        <v>39</v>
      </c>
      <c r="C46" s="30">
        <v>19000</v>
      </c>
      <c r="D46" s="31">
        <v>3100</v>
      </c>
      <c r="E46" s="82">
        <v>2550</v>
      </c>
      <c r="F46" s="83"/>
      <c r="G46" s="32">
        <v>2474.11</v>
      </c>
      <c r="H46" s="33">
        <v>3200.0036</v>
      </c>
      <c r="I46" s="93">
        <v>2714.5</v>
      </c>
      <c r="J46" s="89"/>
      <c r="K46" s="32">
        <v>2436.9</v>
      </c>
      <c r="L46" s="32">
        <v>2500</v>
      </c>
      <c r="M46" s="41">
        <v>2500</v>
      </c>
      <c r="N46" s="47"/>
      <c r="O46" s="34">
        <v>2738.73</v>
      </c>
      <c r="P46" s="34">
        <v>3000</v>
      </c>
      <c r="Q46" s="6">
        <v>3000</v>
      </c>
      <c r="R46" s="11"/>
      <c r="S46" s="6">
        <v>2818.82</v>
      </c>
      <c r="T46" s="11"/>
      <c r="U46" s="6">
        <v>3500</v>
      </c>
      <c r="V46" s="47"/>
      <c r="W46" s="41">
        <v>3600</v>
      </c>
      <c r="X46" s="47"/>
      <c r="Y46" s="41">
        <v>3630.51</v>
      </c>
      <c r="Z46" s="47"/>
      <c r="AA46" s="34">
        <f t="shared" si="3"/>
        <v>15300.0036</v>
      </c>
      <c r="AB46" s="34">
        <f t="shared" si="4"/>
        <v>14364.5</v>
      </c>
      <c r="AC46" s="68">
        <f t="shared" si="5"/>
        <v>14099.07</v>
      </c>
      <c r="AE46" s="78"/>
      <c r="AF46" s="78"/>
      <c r="AG46" s="78"/>
      <c r="AH46" s="78"/>
      <c r="AI46" s="78"/>
      <c r="AJ46" s="78"/>
    </row>
    <row r="47" spans="1:36" ht="18.75" customHeight="1">
      <c r="A47" s="28"/>
      <c r="B47" s="29"/>
      <c r="C47" s="30"/>
      <c r="D47" s="115">
        <f>+D46/(-$G$92)</f>
        <v>-2983.925305611705</v>
      </c>
      <c r="E47" s="116">
        <f>+E46/(-$G$92)</f>
        <v>-2454.5192030031767</v>
      </c>
      <c r="F47" s="117"/>
      <c r="G47" s="115">
        <f>+G46/(-$G$92)</f>
        <v>-2381.4707864087018</v>
      </c>
      <c r="H47" s="115">
        <f>+H46/(-$H$92)</f>
        <v>-2967.6375776685522</v>
      </c>
      <c r="I47" s="116">
        <f>+I46/(-$H$92)</f>
        <v>-2517.3884818696097</v>
      </c>
      <c r="J47" s="117"/>
      <c r="K47" s="115">
        <f>+K46/(-$H$92)</f>
        <v>-2259.9462116294167</v>
      </c>
      <c r="L47" s="147">
        <f>+L46/(-$I$92)</f>
        <v>-2221.432379598365</v>
      </c>
      <c r="M47" s="116">
        <f>+M46/(-$I$92)</f>
        <v>-2221.432379598365</v>
      </c>
      <c r="N47" s="117"/>
      <c r="O47" s="115">
        <f>+O46/(-$I$92)</f>
        <v>-2433.5614003909723</v>
      </c>
      <c r="P47" s="115">
        <f>+P46/(-$K$92)</f>
        <v>-2552.105487026797</v>
      </c>
      <c r="Q47" s="116">
        <f>+Q46/(-$K$92)</f>
        <v>-2552.105487026797</v>
      </c>
      <c r="R47" s="117"/>
      <c r="S47" s="116">
        <f>+S46/(-$K$92)</f>
        <v>-2397.975329646959</v>
      </c>
      <c r="T47" s="117"/>
      <c r="U47" s="116">
        <f>+U46/(-$L$92)</f>
        <v>-2815.088876377383</v>
      </c>
      <c r="V47" s="108"/>
      <c r="W47" s="116">
        <f>+W46/(-$L$92)</f>
        <v>-2895.519987131022</v>
      </c>
      <c r="X47" s="108"/>
      <c r="Y47" s="116">
        <f>+Y46/(-$L$92)</f>
        <v>-2920.059519021958</v>
      </c>
      <c r="Z47" s="47"/>
      <c r="AA47" s="34">
        <f t="shared" si="3"/>
        <v>-13540.189626282805</v>
      </c>
      <c r="AB47" s="34">
        <f t="shared" si="4"/>
        <v>-12640.96553862897</v>
      </c>
      <c r="AC47" s="68">
        <f t="shared" si="5"/>
        <v>-12393.013247098006</v>
      </c>
      <c r="AE47" s="78"/>
      <c r="AF47" s="78"/>
      <c r="AG47" s="78"/>
      <c r="AH47" s="78"/>
      <c r="AI47" s="78"/>
      <c r="AJ47" s="78"/>
    </row>
    <row r="48" spans="1:36" ht="18.75" customHeight="1">
      <c r="A48" s="28" t="s">
        <v>44</v>
      </c>
      <c r="B48" s="29" t="s">
        <v>41</v>
      </c>
      <c r="C48" s="30">
        <v>18657</v>
      </c>
      <c r="D48" s="31">
        <v>2793</v>
      </c>
      <c r="E48" s="82">
        <v>2793</v>
      </c>
      <c r="F48" s="83"/>
      <c r="G48" s="32">
        <v>1766.41</v>
      </c>
      <c r="H48" s="33">
        <v>2822</v>
      </c>
      <c r="I48" s="88">
        <v>2333.8772</v>
      </c>
      <c r="J48" s="89"/>
      <c r="K48" s="32">
        <v>1585.81</v>
      </c>
      <c r="L48" s="32">
        <v>3479.8</v>
      </c>
      <c r="M48" s="41">
        <v>2750</v>
      </c>
      <c r="N48" s="47"/>
      <c r="O48" s="34">
        <v>1955.93</v>
      </c>
      <c r="P48" s="34">
        <v>3550</v>
      </c>
      <c r="Q48" s="6">
        <v>3550</v>
      </c>
      <c r="R48" s="11" t="s">
        <v>16</v>
      </c>
      <c r="S48" s="6">
        <v>3824.76</v>
      </c>
      <c r="T48" s="11"/>
      <c r="U48" s="6">
        <v>4000</v>
      </c>
      <c r="V48" s="47"/>
      <c r="W48" s="6">
        <v>4000</v>
      </c>
      <c r="X48" s="47" t="s">
        <v>16</v>
      </c>
      <c r="Y48" s="6">
        <v>5751.83</v>
      </c>
      <c r="Z48" s="133"/>
      <c r="AA48" s="34">
        <f t="shared" si="3"/>
        <v>16644.8</v>
      </c>
      <c r="AB48" s="34">
        <f t="shared" si="4"/>
        <v>15426.877199999999</v>
      </c>
      <c r="AC48" s="68">
        <f t="shared" si="5"/>
        <v>14884.74</v>
      </c>
      <c r="AE48" s="78"/>
      <c r="AF48" s="78"/>
      <c r="AG48" s="78"/>
      <c r="AH48" s="78"/>
      <c r="AI48" s="78"/>
      <c r="AJ48" s="78"/>
    </row>
    <row r="49" spans="1:36" ht="18.75" customHeight="1">
      <c r="A49" s="28"/>
      <c r="B49" s="29"/>
      <c r="C49" s="30"/>
      <c r="D49" s="115">
        <f>+D48/(-$G$92)</f>
        <v>-2688.420444701126</v>
      </c>
      <c r="E49" s="116">
        <f>+E48/(-$G$92)</f>
        <v>-2688.420444701126</v>
      </c>
      <c r="F49" s="117"/>
      <c r="G49" s="115">
        <f>+G48/(-$G$92)</f>
        <v>-1700.2695158340555</v>
      </c>
      <c r="H49" s="115">
        <f>+H48/(-$H$92)</f>
        <v>-2617.082444588704</v>
      </c>
      <c r="I49" s="116">
        <f>+I48/(-$H$92)</f>
        <v>-2164.4043401650747</v>
      </c>
      <c r="J49" s="117"/>
      <c r="K49" s="115">
        <f>+K48/(-$H$92)</f>
        <v>-1470.657516461096</v>
      </c>
      <c r="L49" s="147">
        <f>+L48/(-$I$92)</f>
        <v>-3092.0561578105567</v>
      </c>
      <c r="M49" s="116">
        <f>+M48/(-$I$92)</f>
        <v>-2443.5756175582014</v>
      </c>
      <c r="N49" s="117"/>
      <c r="O49" s="115">
        <f>+O48/(-$I$92)</f>
        <v>-1737.9864936911322</v>
      </c>
      <c r="P49" s="115">
        <f>+P48/(-$K$92)</f>
        <v>-3019.99149298171</v>
      </c>
      <c r="Q49" s="116">
        <f>+Q48/(-$K$92)</f>
        <v>-3019.99149298171</v>
      </c>
      <c r="R49" s="117"/>
      <c r="S49" s="116">
        <f>+S48/(-$K$92)</f>
        <v>-3253.7303275202044</v>
      </c>
      <c r="T49" s="117"/>
      <c r="U49" s="116">
        <f>+U48/(-$L$92)</f>
        <v>-3217.2444301455803</v>
      </c>
      <c r="V49" s="108"/>
      <c r="W49" s="116">
        <f>+W48/(-$L$92)</f>
        <v>-3217.2444301455803</v>
      </c>
      <c r="X49" s="108"/>
      <c r="Y49" s="116">
        <f>+Y48/(-$L$92)</f>
        <v>-4626.260757661063</v>
      </c>
      <c r="Z49" s="133"/>
      <c r="AA49" s="34">
        <f t="shared" si="3"/>
        <v>-14634.794970227676</v>
      </c>
      <c r="AB49" s="34">
        <f t="shared" si="4"/>
        <v>-13533.636325551692</v>
      </c>
      <c r="AC49" s="68">
        <f t="shared" si="5"/>
        <v>-12788.90461116755</v>
      </c>
      <c r="AE49" s="78"/>
      <c r="AF49" s="78"/>
      <c r="AG49" s="78"/>
      <c r="AH49" s="78"/>
      <c r="AI49" s="78"/>
      <c r="AJ49" s="78"/>
    </row>
    <row r="50" spans="1:36" ht="18.75" customHeight="1">
      <c r="A50" s="28" t="s">
        <v>46</v>
      </c>
      <c r="B50" s="29" t="s">
        <v>43</v>
      </c>
      <c r="C50" s="30">
        <v>27318</v>
      </c>
      <c r="D50" s="31">
        <v>5160</v>
      </c>
      <c r="E50" s="82">
        <v>4370.78</v>
      </c>
      <c r="F50" s="83"/>
      <c r="G50" s="32">
        <v>4431.07</v>
      </c>
      <c r="H50" s="33">
        <v>4257.9999</v>
      </c>
      <c r="I50" s="88">
        <v>5504.52</v>
      </c>
      <c r="J50" s="89"/>
      <c r="K50" s="32">
        <v>6044.38</v>
      </c>
      <c r="L50" s="32">
        <v>6797.5</v>
      </c>
      <c r="M50" s="41">
        <v>6742.47</v>
      </c>
      <c r="N50" s="47"/>
      <c r="O50" s="34">
        <v>6590.55</v>
      </c>
      <c r="P50" s="34">
        <v>8350</v>
      </c>
      <c r="Q50" s="6">
        <v>8000</v>
      </c>
      <c r="R50" s="11"/>
      <c r="S50" s="6">
        <v>7699.83</v>
      </c>
      <c r="T50" s="11"/>
      <c r="U50" s="6">
        <v>8501.42</v>
      </c>
      <c r="V50" s="47"/>
      <c r="W50" s="6">
        <v>8250</v>
      </c>
      <c r="X50" s="47"/>
      <c r="Y50" s="6">
        <v>8969.31</v>
      </c>
      <c r="Z50" s="133"/>
      <c r="AA50" s="34">
        <f t="shared" si="3"/>
        <v>33066.9199</v>
      </c>
      <c r="AB50" s="34">
        <f t="shared" si="4"/>
        <v>32867.770000000004</v>
      </c>
      <c r="AC50" s="68">
        <f t="shared" si="5"/>
        <v>33735.14</v>
      </c>
      <c r="AE50" s="78"/>
      <c r="AF50" s="78"/>
      <c r="AG50" s="78"/>
      <c r="AH50" s="78"/>
      <c r="AI50" s="78"/>
      <c r="AJ50" s="78"/>
    </row>
    <row r="51" spans="1:36" ht="18.75" customHeight="1">
      <c r="A51" s="28"/>
      <c r="B51" s="29"/>
      <c r="C51" s="30"/>
      <c r="D51" s="115">
        <f>+D50/(-$G$92)</f>
        <v>-4966.791799018192</v>
      </c>
      <c r="E51" s="116">
        <f>+E50/(-$G$92)</f>
        <v>-4207.12291847146</v>
      </c>
      <c r="F51" s="117"/>
      <c r="G51" s="115">
        <f>+G50/(-$G$92)</f>
        <v>-4265.1554528828565</v>
      </c>
      <c r="H51" s="115">
        <f>+H50/(-$H$92)</f>
        <v>-3948.808216637299</v>
      </c>
      <c r="I51" s="116">
        <f>+I50/(-$H$92)</f>
        <v>-5104.813131781508</v>
      </c>
      <c r="J51" s="117"/>
      <c r="K51" s="115">
        <f>+K50/(-$H$92)</f>
        <v>-5605.471575628304</v>
      </c>
      <c r="L51" s="147">
        <f>+L50/(-$I$92)</f>
        <v>-6040.074640127955</v>
      </c>
      <c r="M51" s="116">
        <f>+M50/(-$I$92)</f>
        <v>-5991.176470588236</v>
      </c>
      <c r="N51" s="117"/>
      <c r="O51" s="115">
        <f>+O50/(-$I$92)</f>
        <v>-5856.1844677448025</v>
      </c>
      <c r="P51" s="115">
        <f>+P50/(-$K$92)</f>
        <v>-7103.360272224585</v>
      </c>
      <c r="Q51" s="116">
        <f>+Q50/(-$K$92)</f>
        <v>-6805.614632071459</v>
      </c>
      <c r="R51" s="117"/>
      <c r="S51" s="116">
        <f>+S50/(-$K$92)</f>
        <v>-6550.259464057848</v>
      </c>
      <c r="T51" s="117"/>
      <c r="U51" s="116">
        <f>+U50/(-$L$92)</f>
        <v>-6837.78653583206</v>
      </c>
      <c r="V51" s="108"/>
      <c r="W51" s="116">
        <f>+W50/(-$L$92)</f>
        <v>-6635.566637175259</v>
      </c>
      <c r="X51" s="108"/>
      <c r="Y51" s="116">
        <f>+Y50/(-$L$92)</f>
        <v>-7214.1156599372625</v>
      </c>
      <c r="Z51" s="133"/>
      <c r="AA51" s="34">
        <f t="shared" si="3"/>
        <v>-28896.82146384009</v>
      </c>
      <c r="AB51" s="34">
        <f t="shared" si="4"/>
        <v>-28744.293790087922</v>
      </c>
      <c r="AC51" s="68">
        <f t="shared" si="5"/>
        <v>-29491.186620251072</v>
      </c>
      <c r="AE51" s="78"/>
      <c r="AF51" s="78"/>
      <c r="AG51" s="78"/>
      <c r="AH51" s="78"/>
      <c r="AI51" s="78"/>
      <c r="AJ51" s="78"/>
    </row>
    <row r="52" spans="1:36" ht="18.75" customHeight="1">
      <c r="A52" s="28" t="s">
        <v>48</v>
      </c>
      <c r="B52" s="29" t="s">
        <v>45</v>
      </c>
      <c r="C52" s="30">
        <v>1655.74</v>
      </c>
      <c r="D52" s="31">
        <v>350</v>
      </c>
      <c r="E52" s="82">
        <v>370.12</v>
      </c>
      <c r="F52" s="83"/>
      <c r="G52" s="32">
        <v>339.97</v>
      </c>
      <c r="H52" s="33">
        <v>405</v>
      </c>
      <c r="I52" s="88">
        <v>405</v>
      </c>
      <c r="J52" s="89"/>
      <c r="K52" s="32">
        <v>367.86</v>
      </c>
      <c r="L52" s="32">
        <v>491.07</v>
      </c>
      <c r="M52" s="41">
        <v>492.74</v>
      </c>
      <c r="N52" s="47"/>
      <c r="O52" s="34">
        <v>466.55</v>
      </c>
      <c r="P52" s="34">
        <v>500</v>
      </c>
      <c r="Q52" s="6">
        <v>511.1</v>
      </c>
      <c r="R52" s="11"/>
      <c r="S52" s="6">
        <v>472.43</v>
      </c>
      <c r="T52" s="11"/>
      <c r="U52" s="6">
        <v>550</v>
      </c>
      <c r="V52" s="47"/>
      <c r="W52" s="6">
        <v>552.32</v>
      </c>
      <c r="X52" s="47"/>
      <c r="Y52" s="6">
        <v>450.17</v>
      </c>
      <c r="Z52" s="137"/>
      <c r="AA52" s="34">
        <f t="shared" si="3"/>
        <v>2296.0699999999997</v>
      </c>
      <c r="AB52" s="34">
        <f t="shared" si="4"/>
        <v>2331.28</v>
      </c>
      <c r="AC52" s="68">
        <f t="shared" si="5"/>
        <v>2096.98</v>
      </c>
      <c r="AE52" s="78"/>
      <c r="AF52" s="78"/>
      <c r="AG52" s="78"/>
      <c r="AH52" s="78"/>
      <c r="AI52" s="78"/>
      <c r="AJ52" s="78"/>
    </row>
    <row r="53" spans="1:36" ht="18.75" customHeight="1">
      <c r="A53" s="28"/>
      <c r="B53" s="29"/>
      <c r="C53" s="30"/>
      <c r="D53" s="115">
        <f>+D52/(-$G$92)</f>
        <v>-336.89479256906344</v>
      </c>
      <c r="E53" s="116">
        <f>+E52/(-$G$92)</f>
        <v>-356.2614303590336</v>
      </c>
      <c r="F53" s="117"/>
      <c r="G53" s="115">
        <f>+G52/(-$G$92)</f>
        <v>-327.24035037058434</v>
      </c>
      <c r="H53" s="115">
        <f>+H52/(-$H$92)</f>
        <v>-375.5912083835667</v>
      </c>
      <c r="I53" s="116">
        <f>+I52/(-$H$92)</f>
        <v>-375.5912083835667</v>
      </c>
      <c r="J53" s="117"/>
      <c r="K53" s="115">
        <f>+K52/(-$H$92)</f>
        <v>-341.14810349624406</v>
      </c>
      <c r="L53" s="147">
        <f>+L52/(-$I$92)</f>
        <v>-436.35151945974764</v>
      </c>
      <c r="M53" s="116">
        <f>+M52/(-$I$92)</f>
        <v>-437.8354362893194</v>
      </c>
      <c r="N53" s="117"/>
      <c r="O53" s="115">
        <f>+O52/(-$I$92)</f>
        <v>-414.5637106806469</v>
      </c>
      <c r="P53" s="115">
        <f>+P52/(-$K$92)</f>
        <v>-425.3509145044662</v>
      </c>
      <c r="Q53" s="116">
        <f>+Q52/(-$K$92)</f>
        <v>-434.79370480646537</v>
      </c>
      <c r="R53" s="117"/>
      <c r="S53" s="116">
        <f>+S52/(-$K$92)</f>
        <v>-401.89706507868993</v>
      </c>
      <c r="T53" s="117"/>
      <c r="U53" s="116">
        <f>+U52/(-$L$92)</f>
        <v>-442.3711091450173</v>
      </c>
      <c r="V53" s="108"/>
      <c r="W53" s="116">
        <f>+W52/(-$L$92)</f>
        <v>-444.2371109145017</v>
      </c>
      <c r="X53" s="108"/>
      <c r="Y53" s="116">
        <f>+Y52/(-$L$92)</f>
        <v>-362.076731279659</v>
      </c>
      <c r="Z53" s="137"/>
      <c r="AA53" s="34">
        <f t="shared" si="3"/>
        <v>-2016.559544061861</v>
      </c>
      <c r="AB53" s="34">
        <f t="shared" si="4"/>
        <v>-2048.718890752887</v>
      </c>
      <c r="AC53" s="68">
        <f t="shared" si="5"/>
        <v>-1846.9259609058242</v>
      </c>
      <c r="AE53" s="78"/>
      <c r="AF53" s="78"/>
      <c r="AG53" s="78"/>
      <c r="AH53" s="78"/>
      <c r="AI53" s="78"/>
      <c r="AJ53" s="78"/>
    </row>
    <row r="54" spans="1:36" ht="18.75" customHeight="1">
      <c r="A54" s="28" t="s">
        <v>50</v>
      </c>
      <c r="B54" s="29" t="s">
        <v>47</v>
      </c>
      <c r="C54" s="30">
        <v>40000</v>
      </c>
      <c r="D54" s="31">
        <v>5750</v>
      </c>
      <c r="E54" s="82">
        <v>5754.43</v>
      </c>
      <c r="F54" s="83"/>
      <c r="G54" s="32">
        <v>5841.05</v>
      </c>
      <c r="H54" s="33">
        <v>7000.003000000001</v>
      </c>
      <c r="I54" s="93">
        <v>7000</v>
      </c>
      <c r="J54" s="89"/>
      <c r="K54" s="32">
        <v>7088.31</v>
      </c>
      <c r="L54" s="32">
        <v>8001</v>
      </c>
      <c r="M54" s="41">
        <v>8001</v>
      </c>
      <c r="N54" s="47"/>
      <c r="O54" s="34">
        <v>8285.84</v>
      </c>
      <c r="P54" s="34">
        <v>9100</v>
      </c>
      <c r="Q54" s="7">
        <v>9113.57</v>
      </c>
      <c r="R54" s="12"/>
      <c r="S54" s="7">
        <v>8784.07</v>
      </c>
      <c r="T54" s="12"/>
      <c r="U54" s="8">
        <v>12500</v>
      </c>
      <c r="V54" s="47"/>
      <c r="W54" s="8">
        <v>12500</v>
      </c>
      <c r="X54" s="47"/>
      <c r="Y54" s="8">
        <v>12677.04</v>
      </c>
      <c r="Z54" s="135"/>
      <c r="AA54" s="34">
        <f t="shared" si="3"/>
        <v>42351.003</v>
      </c>
      <c r="AB54" s="34">
        <f t="shared" si="4"/>
        <v>42369</v>
      </c>
      <c r="AC54" s="68">
        <f t="shared" si="5"/>
        <v>42676.31</v>
      </c>
      <c r="AE54" s="78"/>
      <c r="AF54" s="78"/>
      <c r="AG54" s="78"/>
      <c r="AH54" s="78"/>
      <c r="AI54" s="78"/>
      <c r="AJ54" s="78"/>
    </row>
    <row r="55" spans="1:36" ht="18.75" customHeight="1">
      <c r="A55" s="28"/>
      <c r="B55" s="29"/>
      <c r="C55" s="30"/>
      <c r="D55" s="115">
        <f>+D54/(-$G$92)</f>
        <v>-5534.700163634614</v>
      </c>
      <c r="E55" s="116">
        <f>+E54/(-$G$92)</f>
        <v>-5538.964289151988</v>
      </c>
      <c r="F55" s="117"/>
      <c r="G55" s="115">
        <f>+G54/(-$G$92)</f>
        <v>-5622.340937530081</v>
      </c>
      <c r="H55" s="115">
        <f>+H54/(-$H$92)</f>
        <v>-6491.702680144673</v>
      </c>
      <c r="I55" s="116">
        <f>+I54/(-$H$92)</f>
        <v>-6491.6998979875725</v>
      </c>
      <c r="J55" s="117"/>
      <c r="K55" s="115">
        <f>+K54/(-$H$92)</f>
        <v>-6573.597329129185</v>
      </c>
      <c r="L55" s="147">
        <f>+L54/(-$I$92)</f>
        <v>-7109.472187666608</v>
      </c>
      <c r="M55" s="116">
        <f>+M54/(-$I$92)</f>
        <v>-7109.472187666608</v>
      </c>
      <c r="N55" s="117"/>
      <c r="O55" s="115">
        <f>+O54/(-$I$92)</f>
        <v>-7362.573307268527</v>
      </c>
      <c r="P55" s="115">
        <f>+P54/(-$K$92)</f>
        <v>-7741.386643981285</v>
      </c>
      <c r="Q55" s="116">
        <f>+Q54/(-$K$92)</f>
        <v>-7752.930667800935</v>
      </c>
      <c r="R55" s="117"/>
      <c r="S55" s="116">
        <f>+S54/(-$K$92)</f>
        <v>-7472.624415142493</v>
      </c>
      <c r="T55" s="117"/>
      <c r="U55" s="116">
        <f>+U54/(-$L$92)</f>
        <v>-10053.888844204937</v>
      </c>
      <c r="V55" s="108"/>
      <c r="W55" s="116">
        <f>+W54/(-$L$92)</f>
        <v>-10053.888844204937</v>
      </c>
      <c r="X55" s="108"/>
      <c r="Y55" s="116">
        <f>+Y54/(-$L$92)</f>
        <v>-10196.284082683182</v>
      </c>
      <c r="Z55" s="135"/>
      <c r="AA55" s="34">
        <f t="shared" si="3"/>
        <v>-36931.150519632116</v>
      </c>
      <c r="AB55" s="34">
        <f t="shared" si="4"/>
        <v>-36946.955886812044</v>
      </c>
      <c r="AC55" s="68">
        <f t="shared" si="5"/>
        <v>-37227.42007175346</v>
      </c>
      <c r="AE55" s="78"/>
      <c r="AF55" s="78"/>
      <c r="AG55" s="78"/>
      <c r="AH55" s="78"/>
      <c r="AI55" s="78"/>
      <c r="AJ55" s="78"/>
    </row>
    <row r="56" spans="1:36" ht="18.75" customHeight="1">
      <c r="A56" s="28" t="s">
        <v>52</v>
      </c>
      <c r="B56" s="29" t="s">
        <v>49</v>
      </c>
      <c r="C56" s="30">
        <v>4500</v>
      </c>
      <c r="D56" s="31">
        <v>625</v>
      </c>
      <c r="E56" s="82">
        <v>625</v>
      </c>
      <c r="F56" s="83"/>
      <c r="G56" s="32">
        <v>590.77</v>
      </c>
      <c r="H56" s="33">
        <v>650</v>
      </c>
      <c r="I56" s="93">
        <v>622.0308</v>
      </c>
      <c r="J56" s="89"/>
      <c r="K56" s="32">
        <v>576.01</v>
      </c>
      <c r="L56" s="32">
        <v>700.27</v>
      </c>
      <c r="M56" s="41">
        <v>725.3660000000001</v>
      </c>
      <c r="N56" s="47"/>
      <c r="O56" s="34">
        <v>579.11</v>
      </c>
      <c r="P56" s="34">
        <v>804.0010000000001</v>
      </c>
      <c r="Q56" s="6">
        <v>757.72</v>
      </c>
      <c r="R56" s="11"/>
      <c r="S56" s="6">
        <v>745.94</v>
      </c>
      <c r="T56" s="11"/>
      <c r="U56" s="6">
        <v>950</v>
      </c>
      <c r="V56" s="47"/>
      <c r="W56" s="6">
        <v>873.63</v>
      </c>
      <c r="X56" s="47"/>
      <c r="Y56" s="6">
        <v>891.62</v>
      </c>
      <c r="Z56" s="133"/>
      <c r="AA56" s="34">
        <f t="shared" si="3"/>
        <v>3729.271</v>
      </c>
      <c r="AB56" s="34">
        <f t="shared" si="4"/>
        <v>3603.7468</v>
      </c>
      <c r="AC56" s="68">
        <f t="shared" si="5"/>
        <v>3383.45</v>
      </c>
      <c r="AE56" s="78"/>
      <c r="AF56" s="78"/>
      <c r="AG56" s="78"/>
      <c r="AH56" s="78"/>
      <c r="AI56" s="78"/>
      <c r="AJ56" s="78"/>
    </row>
    <row r="57" spans="1:36" ht="18.75" customHeight="1">
      <c r="A57" s="28"/>
      <c r="B57" s="29"/>
      <c r="C57" s="30"/>
      <c r="D57" s="115">
        <f>+D56/(-$G$92)</f>
        <v>-601.5978438733276</v>
      </c>
      <c r="E57" s="116">
        <f>+E56/(-$G$92)</f>
        <v>-601.5978438733276</v>
      </c>
      <c r="F57" s="117"/>
      <c r="G57" s="115">
        <f>+G56/(-$G$92)</f>
        <v>-568.6495331600731</v>
      </c>
      <c r="H57" s="115">
        <f>+H56/(-$H$92)</f>
        <v>-602.8007048131318</v>
      </c>
      <c r="I57" s="116">
        <f>+I56/(-$H$92)</f>
        <v>-576.8624687007326</v>
      </c>
      <c r="J57" s="117"/>
      <c r="K57" s="115">
        <f>+K56/(-$H$92)</f>
        <v>-534.1834368914031</v>
      </c>
      <c r="L57" s="147">
        <f>+L56/(-$I$92)</f>
        <v>-622.2409809845389</v>
      </c>
      <c r="M57" s="116">
        <f>+M56/(-$I$92)</f>
        <v>-644.5406077838992</v>
      </c>
      <c r="N57" s="117"/>
      <c r="O57" s="115">
        <f>+O56/(-$I$92)</f>
        <v>-514.5814821396837</v>
      </c>
      <c r="P57" s="115">
        <f>+P56/(-$K$92)</f>
        <v>-683.9651212250108</v>
      </c>
      <c r="Q57" s="116">
        <f>+Q56/(-$K$92)</f>
        <v>-644.5937898766483</v>
      </c>
      <c r="R57" s="117"/>
      <c r="S57" s="116">
        <f>+S56/(-$K$92)</f>
        <v>-634.5725223309231</v>
      </c>
      <c r="T57" s="117"/>
      <c r="U57" s="116">
        <f>+U56/(-$L$92)</f>
        <v>-764.0955521595753</v>
      </c>
      <c r="V57" s="108"/>
      <c r="W57" s="116">
        <f>+W56/(-$L$92)</f>
        <v>-702.6703128770208</v>
      </c>
      <c r="X57" s="108"/>
      <c r="Y57" s="116">
        <f>+Y56/(-$L$92)</f>
        <v>-717.1398697016006</v>
      </c>
      <c r="Z57" s="133"/>
      <c r="AA57" s="34">
        <f t="shared" si="3"/>
        <v>-3274.700203055584</v>
      </c>
      <c r="AB57" s="34">
        <f t="shared" si="4"/>
        <v>-3170.2650231116286</v>
      </c>
      <c r="AC57" s="68">
        <f t="shared" si="5"/>
        <v>-2969.1268442236837</v>
      </c>
      <c r="AE57" s="78"/>
      <c r="AF57" s="78"/>
      <c r="AG57" s="78"/>
      <c r="AH57" s="78"/>
      <c r="AI57" s="78"/>
      <c r="AJ57" s="78"/>
    </row>
    <row r="58" spans="1:36" ht="18.75" customHeight="1">
      <c r="A58" s="37" t="s">
        <v>56</v>
      </c>
      <c r="B58" s="29" t="s">
        <v>51</v>
      </c>
      <c r="C58" s="30">
        <v>59708</v>
      </c>
      <c r="D58" s="31">
        <v>7250</v>
      </c>
      <c r="E58" s="82">
        <v>6393.31</v>
      </c>
      <c r="F58" s="83"/>
      <c r="G58" s="32">
        <v>6617.84</v>
      </c>
      <c r="H58" s="33">
        <v>7728</v>
      </c>
      <c r="I58" s="88">
        <v>7257.72</v>
      </c>
      <c r="J58" s="89"/>
      <c r="K58" s="32">
        <v>6131.53</v>
      </c>
      <c r="L58" s="32">
        <v>9661.51</v>
      </c>
      <c r="M58" s="41">
        <v>7670.65</v>
      </c>
      <c r="N58" s="47"/>
      <c r="O58" s="34">
        <v>8427.54</v>
      </c>
      <c r="P58" s="34">
        <v>13500</v>
      </c>
      <c r="Q58" s="6">
        <v>13579.12</v>
      </c>
      <c r="R58" s="11"/>
      <c r="S58" s="6">
        <v>13522.85</v>
      </c>
      <c r="T58" s="11"/>
      <c r="U58" s="6">
        <v>19000</v>
      </c>
      <c r="V58" s="47"/>
      <c r="W58" s="75">
        <v>19000</v>
      </c>
      <c r="X58" s="76"/>
      <c r="Y58" s="75">
        <v>20341.68</v>
      </c>
      <c r="Z58" s="76"/>
      <c r="AA58" s="34">
        <f t="shared" si="3"/>
        <v>57139.51</v>
      </c>
      <c r="AB58" s="34">
        <f t="shared" si="4"/>
        <v>53900.8</v>
      </c>
      <c r="AC58" s="68">
        <f t="shared" si="5"/>
        <v>55041.44</v>
      </c>
      <c r="AE58" s="78"/>
      <c r="AF58" s="78"/>
      <c r="AG58" s="78"/>
      <c r="AH58" s="78"/>
      <c r="AI58" s="78"/>
      <c r="AJ58" s="78"/>
    </row>
    <row r="59" spans="1:36" ht="18.75" customHeight="1">
      <c r="A59" s="37"/>
      <c r="B59" s="29"/>
      <c r="C59" s="30"/>
      <c r="D59" s="115">
        <f>+D58/(-$G$92)</f>
        <v>-6978.5349889306</v>
      </c>
      <c r="E59" s="116">
        <f>+E58/(-$G$92)</f>
        <v>-6153.922417942055</v>
      </c>
      <c r="F59" s="117"/>
      <c r="G59" s="115">
        <f>+G58/(-$G$92)</f>
        <v>-6370.04524015786</v>
      </c>
      <c r="H59" s="115">
        <f>+H58/(-$H$92)</f>
        <v>-7166.836687378281</v>
      </c>
      <c r="I59" s="116">
        <f>+I58/(-$H$92)</f>
        <v>-6730.705740517481</v>
      </c>
      <c r="J59" s="117"/>
      <c r="K59" s="115">
        <f>+K58/(-$H$92)</f>
        <v>-5686.293239358249</v>
      </c>
      <c r="L59" s="147">
        <f>+L58/(-$I$92)</f>
        <v>-8584.95645992536</v>
      </c>
      <c r="M59" s="116">
        <f>+M58/(-$I$92)</f>
        <v>-6815.93211302648</v>
      </c>
      <c r="N59" s="117"/>
      <c r="O59" s="115">
        <f>+O58/(-$I$92)</f>
        <v>-7488.484094544163</v>
      </c>
      <c r="P59" s="115">
        <f>+P58/(-$K$92)</f>
        <v>-11484.474691620588</v>
      </c>
      <c r="Q59" s="116">
        <f>+Q58/(-$K$92)</f>
        <v>-11551.782220331774</v>
      </c>
      <c r="R59" s="117"/>
      <c r="S59" s="116">
        <f>+S58/(-$K$92)</f>
        <v>-11503.913228413441</v>
      </c>
      <c r="T59" s="117"/>
      <c r="U59" s="116">
        <f>+U58/(-$L$92)</f>
        <v>-15281.911043191505</v>
      </c>
      <c r="V59" s="108"/>
      <c r="W59" s="116">
        <f>+W58/(-$L$92)</f>
        <v>-15281.911043191505</v>
      </c>
      <c r="X59" s="108"/>
      <c r="Y59" s="116">
        <f>+Y58/(-$L$92)</f>
        <v>-16361.039169950936</v>
      </c>
      <c r="Z59" s="76"/>
      <c r="AA59" s="34">
        <f t="shared" si="3"/>
        <v>-49496.71387104633</v>
      </c>
      <c r="AB59" s="34">
        <f t="shared" si="4"/>
        <v>-46534.253535009295</v>
      </c>
      <c r="AC59" s="68">
        <f t="shared" si="5"/>
        <v>-47409.774972424646</v>
      </c>
      <c r="AE59" s="78"/>
      <c r="AF59" s="78"/>
      <c r="AG59" s="78"/>
      <c r="AH59" s="78"/>
      <c r="AI59" s="78"/>
      <c r="AJ59" s="78"/>
    </row>
    <row r="60" spans="1:36" ht="18.75" customHeight="1">
      <c r="A60" s="37" t="s">
        <v>58</v>
      </c>
      <c r="B60" s="34" t="s">
        <v>95</v>
      </c>
      <c r="C60" s="35">
        <v>7630</v>
      </c>
      <c r="D60" s="36">
        <v>1533.13</v>
      </c>
      <c r="E60" s="84">
        <v>1534.13</v>
      </c>
      <c r="F60" s="85"/>
      <c r="G60" s="32">
        <v>1449.44</v>
      </c>
      <c r="H60" s="33">
        <v>1575.0041</v>
      </c>
      <c r="I60" s="88">
        <v>1607.75</v>
      </c>
      <c r="J60" s="89"/>
      <c r="K60" s="32">
        <v>1677.79</v>
      </c>
      <c r="L60" s="32">
        <v>1810.4</v>
      </c>
      <c r="M60" s="41">
        <v>1855.3718</v>
      </c>
      <c r="N60" s="47"/>
      <c r="O60" s="34">
        <v>1916.74</v>
      </c>
      <c r="P60" s="34">
        <v>2700</v>
      </c>
      <c r="Q60" s="8">
        <v>2732.11</v>
      </c>
      <c r="R60" s="13"/>
      <c r="S60" s="8">
        <v>3025.81</v>
      </c>
      <c r="T60" s="11"/>
      <c r="U60" s="8">
        <v>4000</v>
      </c>
      <c r="V60" s="47"/>
      <c r="W60" s="41">
        <v>4017.26</v>
      </c>
      <c r="X60" s="47"/>
      <c r="Y60" s="41">
        <v>3250.09</v>
      </c>
      <c r="Z60" s="47"/>
      <c r="AA60" s="34">
        <f t="shared" si="3"/>
        <v>11618.5341</v>
      </c>
      <c r="AB60" s="34">
        <f t="shared" si="4"/>
        <v>11746.6218</v>
      </c>
      <c r="AC60" s="68">
        <f t="shared" si="5"/>
        <v>11319.87</v>
      </c>
      <c r="AE60" s="78"/>
      <c r="AF60" s="78"/>
      <c r="AG60" s="78"/>
      <c r="AH60" s="78"/>
      <c r="AI60" s="78"/>
      <c r="AJ60" s="78"/>
    </row>
    <row r="61" spans="1:36" ht="18.75" customHeight="1">
      <c r="A61" s="37"/>
      <c r="B61" s="34"/>
      <c r="C61" s="35"/>
      <c r="D61" s="115">
        <f>+D60/(-$G$92)</f>
        <v>-1475.7243238040237</v>
      </c>
      <c r="E61" s="116">
        <f>+E60/(-$G$92)</f>
        <v>-1476.686880354221</v>
      </c>
      <c r="F61" s="117"/>
      <c r="G61" s="115">
        <f>+G60/(-$G$92)</f>
        <v>-1395.1679661180096</v>
      </c>
      <c r="H61" s="115">
        <f>+H60/(-$H$92)</f>
        <v>-1460.6362793285728</v>
      </c>
      <c r="I61" s="116">
        <f>+I60/(-$H$92)</f>
        <v>-1491.0043587127886</v>
      </c>
      <c r="J61" s="117"/>
      <c r="K61" s="115">
        <f>+K60/(-$H$92)</f>
        <v>-1555.9584531206528</v>
      </c>
      <c r="L61" s="147">
        <f>+L60/(-$I$92)</f>
        <v>-1608.6724720099521</v>
      </c>
      <c r="M61" s="116">
        <f>+M60/(-$I$92)</f>
        <v>-1648.6331970854808</v>
      </c>
      <c r="N61" s="117"/>
      <c r="O61" s="115">
        <f>+O60/(-$I$92)</f>
        <v>-1703.1633197085482</v>
      </c>
      <c r="P61" s="115">
        <f>+P60/(-$K$92)</f>
        <v>-2296.8949383241174</v>
      </c>
      <c r="Q61" s="116">
        <f>+Q60/(-$K$92)</f>
        <v>-2324.2109740535943</v>
      </c>
      <c r="R61" s="117"/>
      <c r="S61" s="116">
        <f>+S60/(-$K$92)</f>
        <v>-2574.0621012335178</v>
      </c>
      <c r="T61" s="117"/>
      <c r="U61" s="116">
        <f>+U60/(-$L$92)</f>
        <v>-3217.2444301455803</v>
      </c>
      <c r="V61" s="108"/>
      <c r="W61" s="116">
        <f>+W60/(-$L$92)</f>
        <v>-3231.1268398616585</v>
      </c>
      <c r="X61" s="108"/>
      <c r="Y61" s="116">
        <f>+Y60/(-$L$92)</f>
        <v>-2614.0834874929624</v>
      </c>
      <c r="Z61" s="138"/>
      <c r="AA61" s="34">
        <f t="shared" si="3"/>
        <v>-10059.172443612246</v>
      </c>
      <c r="AB61" s="34">
        <f t="shared" si="4"/>
        <v>-10171.662250067744</v>
      </c>
      <c r="AC61" s="68">
        <f t="shared" si="5"/>
        <v>-9842.435327673691</v>
      </c>
      <c r="AE61" s="78"/>
      <c r="AF61" s="78"/>
      <c r="AG61" s="78"/>
      <c r="AH61" s="78"/>
      <c r="AI61" s="78"/>
      <c r="AJ61" s="78"/>
    </row>
    <row r="62" spans="1:36" ht="18.75" customHeight="1">
      <c r="A62" s="37" t="s">
        <v>60</v>
      </c>
      <c r="B62" s="29" t="s">
        <v>53</v>
      </c>
      <c r="C62" s="30">
        <v>28641</v>
      </c>
      <c r="D62" s="31">
        <v>6307</v>
      </c>
      <c r="E62" s="82">
        <v>3682.5</v>
      </c>
      <c r="F62" s="83"/>
      <c r="G62" s="32">
        <v>2673.2</v>
      </c>
      <c r="H62" s="33">
        <v>3894</v>
      </c>
      <c r="I62" s="88">
        <v>3065.28</v>
      </c>
      <c r="J62" s="89"/>
      <c r="K62" s="32">
        <v>2529.48</v>
      </c>
      <c r="L62" s="32">
        <v>5019.62</v>
      </c>
      <c r="M62" s="41">
        <v>4690.1</v>
      </c>
      <c r="N62" s="47"/>
      <c r="O62" s="34">
        <v>4268.28</v>
      </c>
      <c r="P62" s="34">
        <v>6476</v>
      </c>
      <c r="Q62" s="6">
        <v>6032.78</v>
      </c>
      <c r="R62" s="11"/>
      <c r="S62" s="6">
        <v>5989.77</v>
      </c>
      <c r="T62" s="11"/>
      <c r="U62" s="6">
        <v>8024.36</v>
      </c>
      <c r="V62" s="47"/>
      <c r="W62" s="41">
        <v>7573.53</v>
      </c>
      <c r="X62" s="47"/>
      <c r="Y62" s="41">
        <v>6935.49</v>
      </c>
      <c r="Z62" s="47"/>
      <c r="AA62" s="34">
        <f t="shared" si="3"/>
        <v>29720.98</v>
      </c>
      <c r="AB62" s="34">
        <f t="shared" si="4"/>
        <v>25044.19</v>
      </c>
      <c r="AC62" s="68">
        <f t="shared" si="5"/>
        <v>22396.22</v>
      </c>
      <c r="AE62" s="78"/>
      <c r="AF62" s="78"/>
      <c r="AG62" s="78"/>
      <c r="AH62" s="78"/>
      <c r="AI62" s="78"/>
      <c r="AJ62" s="78"/>
    </row>
    <row r="63" spans="1:36" ht="18.75" customHeight="1">
      <c r="A63" s="37"/>
      <c r="B63" s="29"/>
      <c r="C63" s="30"/>
      <c r="D63" s="115">
        <f>+D62/(-$G$92)</f>
        <v>-6070.844162094523</v>
      </c>
      <c r="E63" s="116">
        <f>+E62/(-$G$92)</f>
        <v>-3544.614496101646</v>
      </c>
      <c r="F63" s="117"/>
      <c r="G63" s="115">
        <f>+G62/(-$G$92)</f>
        <v>-2573.1061699874867</v>
      </c>
      <c r="H63" s="115">
        <f>+H62/(-$H$92)</f>
        <v>-3611.2399146805155</v>
      </c>
      <c r="I63" s="116">
        <f>+I62/(-$H$92)</f>
        <v>-2842.6968376147643</v>
      </c>
      <c r="J63" s="117"/>
      <c r="K63" s="115">
        <f>+K62/(-$H$92)</f>
        <v>-2345.803579708801</v>
      </c>
      <c r="L63" s="147">
        <f>+L62/(-$I$92)</f>
        <v>-4460.298560511818</v>
      </c>
      <c r="M63" s="116">
        <f>+M62/(-$I$92)</f>
        <v>-4167.496001421717</v>
      </c>
      <c r="N63" s="117"/>
      <c r="O63" s="115">
        <f>+O62/(-$I$92)</f>
        <v>-3792.6781588768436</v>
      </c>
      <c r="P63" s="115">
        <f>+P62/(-$K$92)</f>
        <v>-5509.145044661846</v>
      </c>
      <c r="Q63" s="116">
        <f>+Q62/(-$K$92)</f>
        <v>-5132.096980008507</v>
      </c>
      <c r="R63" s="117"/>
      <c r="S63" s="116">
        <f>+S62/(-$K$92)</f>
        <v>-5095.508294342833</v>
      </c>
      <c r="T63" s="117"/>
      <c r="U63" s="116">
        <f>+U62/(-$L$92)</f>
        <v>-6454.081878870747</v>
      </c>
      <c r="V63" s="108"/>
      <c r="W63" s="116">
        <f>+W62/(-$L$92)</f>
        <v>-6091.474302260113</v>
      </c>
      <c r="X63" s="108"/>
      <c r="Y63" s="116">
        <f>+Y62/(-$L$92)</f>
        <v>-5578.291643207593</v>
      </c>
      <c r="Z63" s="109"/>
      <c r="AA63" s="34">
        <f t="shared" si="3"/>
        <v>-26105.609560819452</v>
      </c>
      <c r="AB63" s="34">
        <f t="shared" si="4"/>
        <v>-21778.37861740675</v>
      </c>
      <c r="AC63" s="68">
        <f t="shared" si="5"/>
        <v>-19385.387846123558</v>
      </c>
      <c r="AE63" s="78"/>
      <c r="AF63" s="78"/>
      <c r="AG63" s="78"/>
      <c r="AH63" s="78"/>
      <c r="AI63" s="78"/>
      <c r="AJ63" s="78"/>
    </row>
    <row r="64" spans="1:36" s="123" customFormat="1" ht="18.75" customHeight="1">
      <c r="A64" s="121"/>
      <c r="B64" s="122" t="s">
        <v>54</v>
      </c>
      <c r="C64" s="48">
        <f>SUM(C8:C62)</f>
        <v>561572.8300000001</v>
      </c>
      <c r="D64" s="48">
        <f>+D8+D10+D12+D14+D16+D18+D20+D22+D24+D26+D28+D30+D32+D34+D36+D38+D40+D42+D44+D46+D48+D50+D52+D54+D56+D58+D60+D62</f>
        <v>98061.23000000001</v>
      </c>
      <c r="E64" s="71">
        <f>+E8+E10+E12+E14+E16+E18+E20+E22+E24+E26+E28+E30+E32+E34+E36+E38+E40+E42+E44+E46+E48+E50+E52+E54+E56+E58+E60+E62</f>
        <v>91057.22501</v>
      </c>
      <c r="F64" s="72"/>
      <c r="G64" s="48">
        <f aca="true" t="shared" si="6" ref="G64:I65">+G8+G10+G12+G14+G16+G18+G20+G22+G24+G26+G28+G30+G32+G34+G36+G38+G40+G42+G44+G46+G48+G50+G52+G54+G56+G58+G60+G62</f>
        <v>81515.34</v>
      </c>
      <c r="H64" s="48">
        <f t="shared" si="6"/>
        <v>101922.29579</v>
      </c>
      <c r="I64" s="71">
        <f t="shared" si="6"/>
        <v>95701.74260000001</v>
      </c>
      <c r="J64" s="72"/>
      <c r="K64" s="48">
        <f aca="true" t="shared" si="7" ref="K64:M65">+K8+K10+K12+K14+K16+K18+K20+K22+K24+K26+K28+K30+K32+K34+K36+K38+K40+K42+K44+K46+K48+K50+K52+K54+K56+K58+K60+K62</f>
        <v>89090.15999999999</v>
      </c>
      <c r="L64" s="48">
        <f t="shared" si="7"/>
        <v>117726.26863999998</v>
      </c>
      <c r="M64" s="71">
        <f t="shared" si="7"/>
        <v>112520.58639999999</v>
      </c>
      <c r="N64" s="72"/>
      <c r="O64" s="48">
        <f aca="true" t="shared" si="8" ref="O64:Q65">+O8+O10+O12+O14+O16+O18+O20+O22+O24+O26+O28+O30+O32+O34+O36+O38+O40+O42+O44+O46+O48+O50+O52+O54+O56+O58+O60+O62</f>
        <v>106974.61</v>
      </c>
      <c r="P64" s="48">
        <f t="shared" si="8"/>
        <v>143005.9099</v>
      </c>
      <c r="Q64" s="71">
        <f t="shared" si="8"/>
        <v>139596.24</v>
      </c>
      <c r="R64" s="72"/>
      <c r="S64" s="71">
        <f>+S8+S10+S12+S14+S16+S18+S20+S22+S24+S26+S28+S30+S32+S34+S36+S38+S40+S42+S44+S46+S48+S50+S52+S54+S56+S58+S60+S62</f>
        <v>136440.69999999998</v>
      </c>
      <c r="T64" s="72"/>
      <c r="U64" s="71">
        <f>+U8+U10+U12+U14+U16+U18+U20+U22+U24+U26+U28+U30+U32+U34+U36+U38+U40+U42+U44+U46+U48+U50+U52+U54+U56+U58+U60+U62</f>
        <v>178962.00999999998</v>
      </c>
      <c r="V64" s="72"/>
      <c r="W64" s="71">
        <f>+W8+W10+W12+W14+W16+W18+W20+W22+W24+W26+W28+W30+W32+W34+W36+W38+W40+W42+W44+W46+W48+W50+W52+W54+W56+W58+W60+W62</f>
        <v>179092.17</v>
      </c>
      <c r="X64" s="72"/>
      <c r="Y64" s="71">
        <f>+Y8+Y10+Y12+Y14+Y16+Y18+Y20+Y22+Y24+Y26+Y28+Y30+Y32+Y34+Y36+Y38+Y40+Y42+Y44+Y46+Y48+Y50+Y52+Y54+Y56+Y58+Y60+Y62</f>
        <v>177606.3868</v>
      </c>
      <c r="Z64" s="72"/>
      <c r="AA64" s="48">
        <f aca="true" t="shared" si="9" ref="AA64:AC65">+AA8+AA10+AA12+AA14+AA16+AA18+AA20+AA22+AA24+AA26+AA28+AA30+AA32+AA34+AA36+AA38+AA40+AA42+AA44+AA46+AA48+AA50+AA52+AA54+AA56+AA58+AA60+AA62</f>
        <v>639677.71433</v>
      </c>
      <c r="AB64" s="48">
        <f t="shared" si="9"/>
        <v>617967.9640100001</v>
      </c>
      <c r="AC64" s="48">
        <f t="shared" si="9"/>
        <v>591627.1967999999</v>
      </c>
      <c r="AE64" s="100"/>
      <c r="AF64" s="100"/>
      <c r="AG64" s="124"/>
      <c r="AH64" s="100"/>
      <c r="AI64" s="100"/>
      <c r="AJ64" s="124"/>
    </row>
    <row r="65" spans="1:36" s="123" customFormat="1" ht="18.75" customHeight="1">
      <c r="A65" s="121"/>
      <c r="B65" s="122"/>
      <c r="C65" s="48"/>
      <c r="D65" s="48">
        <f>+D9+D11+D13+D15+D17+D19+D21+D23+D25+D27+D29+D31+D33+D35+D37+D39+D41+D43+D45+D47+D49+D51+D53+D55+D57+D59+D61+D63</f>
        <v>-94389.47925690634</v>
      </c>
      <c r="E65" s="71">
        <f>+E9+E11+E13+E15+E17+E19+E21+E23+E25+E27+E29+E31+E33+E35+E37+E39+E41+E43+E45+E47+E49+E51+E53+E55+E57+E59+E61+E63</f>
        <v>-87647.7283761671</v>
      </c>
      <c r="F65" s="72"/>
      <c r="G65" s="48">
        <f t="shared" si="6"/>
        <v>-78463.12445856196</v>
      </c>
      <c r="H65" s="48">
        <f t="shared" si="6"/>
        <v>-94521.2795975146</v>
      </c>
      <c r="I65" s="71">
        <f t="shared" si="6"/>
        <v>-88752.4275248076</v>
      </c>
      <c r="J65" s="72"/>
      <c r="K65" s="48">
        <f t="shared" si="7"/>
        <v>-82620.94036909951</v>
      </c>
      <c r="L65" s="48">
        <f t="shared" si="7"/>
        <v>-104608.37803447661</v>
      </c>
      <c r="M65" s="71">
        <f t="shared" si="7"/>
        <v>-99982.74960014218</v>
      </c>
      <c r="N65" s="72"/>
      <c r="O65" s="48">
        <f t="shared" si="8"/>
        <v>-95054.74497956285</v>
      </c>
      <c r="P65" s="48">
        <f t="shared" si="8"/>
        <v>-121655.3891110166</v>
      </c>
      <c r="Q65" s="71">
        <f t="shared" si="8"/>
        <v>-118754.77669076988</v>
      </c>
      <c r="R65" s="72"/>
      <c r="S65" s="71">
        <f>+S9+S11+S13+S15+S17+S19+S21+S23+S25+S27+S29+S31+S33+S35+S37+S39+S41+S43+S45+S47+S49+S51+S53+S55+S57+S59+S61+S63</f>
        <v>-116070.35304125903</v>
      </c>
      <c r="T65" s="72"/>
      <c r="U65" s="71">
        <f>+U9+U11+U13+U15+U17+U19+U21+U23+U25+U27+U29+U31+U33+U35+U37+U39+U41+U43+U45+U47+U49+U51+U53+U55+U57+U59+U61+U63</f>
        <v>-143941.1324700394</v>
      </c>
      <c r="V65" s="72"/>
      <c r="W65" s="71">
        <f>+W9+W11+W13+W15+W17+W19+W21+W23+W25+W27+W29+W31+W33+W35+W37+W39+W41+W43+W45+W47+W49+W51+W53+W55+W57+W59+W61+W63</f>
        <v>-144045.82160379633</v>
      </c>
      <c r="X65" s="72"/>
      <c r="Y65" s="71">
        <f>+Y9+Y11+Y13+Y15+Y17+Y19+Y21+Y23+Y25+Y27+Y29+Y31+Y33+Y35+Y37+Y39+Y41+Y43+Y45+Y47+Y49+Y51+Y53+Y55+Y57+Y59+Y61+Y63</f>
        <v>-142850.7896726454</v>
      </c>
      <c r="Z65" s="72"/>
      <c r="AA65" s="48">
        <f t="shared" si="9"/>
        <v>-559115.6584699535</v>
      </c>
      <c r="AB65" s="48">
        <f t="shared" si="9"/>
        <v>-539183.503795683</v>
      </c>
      <c r="AC65" s="48">
        <f t="shared" si="9"/>
        <v>-515059.95252112864</v>
      </c>
      <c r="AE65" s="100"/>
      <c r="AF65" s="100"/>
      <c r="AG65" s="124"/>
      <c r="AH65" s="100"/>
      <c r="AI65" s="100"/>
      <c r="AJ65" s="124"/>
    </row>
    <row r="66" spans="1:36" ht="18.75" customHeight="1">
      <c r="A66" s="38"/>
      <c r="B66" s="39" t="s">
        <v>55</v>
      </c>
      <c r="C66" s="39"/>
      <c r="D66" s="40"/>
      <c r="E66" s="86"/>
      <c r="F66" s="87"/>
      <c r="G66" s="32" t="s">
        <v>1</v>
      </c>
      <c r="H66" s="32"/>
      <c r="I66" s="88"/>
      <c r="J66" s="89"/>
      <c r="K66" s="32"/>
      <c r="L66" s="32"/>
      <c r="M66" s="41"/>
      <c r="N66" s="47"/>
      <c r="O66" s="34"/>
      <c r="P66" s="34"/>
      <c r="Q66" s="41"/>
      <c r="R66" s="42"/>
      <c r="S66" s="41"/>
      <c r="T66" s="42"/>
      <c r="U66" s="41"/>
      <c r="V66" s="47"/>
      <c r="W66" s="41"/>
      <c r="X66" s="47"/>
      <c r="Y66" s="67"/>
      <c r="Z66" s="67"/>
      <c r="AA66" s="34"/>
      <c r="AB66" s="34"/>
      <c r="AC66" s="68"/>
      <c r="AE66" s="103"/>
      <c r="AF66" s="102"/>
      <c r="AG66" s="78"/>
      <c r="AH66" s="78"/>
      <c r="AI66" s="78"/>
      <c r="AJ66" s="78"/>
    </row>
    <row r="67" spans="1:36" ht="18.75" customHeight="1">
      <c r="A67" s="28" t="s">
        <v>62</v>
      </c>
      <c r="B67" s="29" t="s">
        <v>57</v>
      </c>
      <c r="C67" s="30">
        <v>2483</v>
      </c>
      <c r="D67" s="31">
        <v>402.06</v>
      </c>
      <c r="E67" s="82">
        <v>402.0553</v>
      </c>
      <c r="F67" s="15" t="s">
        <v>16</v>
      </c>
      <c r="G67" s="32">
        <v>400.9</v>
      </c>
      <c r="H67" s="32">
        <v>410</v>
      </c>
      <c r="I67" s="88">
        <v>410</v>
      </c>
      <c r="J67" s="89"/>
      <c r="K67" s="32">
        <v>405.88</v>
      </c>
      <c r="L67" s="32">
        <v>410</v>
      </c>
      <c r="M67" s="41">
        <v>410</v>
      </c>
      <c r="N67" s="15" t="s">
        <v>16</v>
      </c>
      <c r="O67" s="57">
        <v>402.47</v>
      </c>
      <c r="P67" s="34">
        <v>661.2905999999999</v>
      </c>
      <c r="Q67" s="70">
        <v>661.29</v>
      </c>
      <c r="R67" s="15" t="s">
        <v>16</v>
      </c>
      <c r="S67" s="70">
        <v>471.57</v>
      </c>
      <c r="T67" s="15"/>
      <c r="U67" s="9">
        <f>547.07+572</f>
        <v>1119.0700000000002</v>
      </c>
      <c r="V67" s="16" t="s">
        <v>76</v>
      </c>
      <c r="W67" s="41">
        <f>547.53+572</f>
        <v>1119.53</v>
      </c>
      <c r="X67" s="47"/>
      <c r="Y67" s="67">
        <f>530.1+572</f>
        <v>1102.1</v>
      </c>
      <c r="Z67" s="67" t="s">
        <v>76</v>
      </c>
      <c r="AA67" s="34">
        <f aca="true" t="shared" si="10" ref="AA67:AA80">+D67+H67+L67+P67+U67</f>
        <v>3002.4206</v>
      </c>
      <c r="AB67" s="34">
        <f aca="true" t="shared" si="11" ref="AB67:AB80">+E67+I67+M67+Q67+W67</f>
        <v>3002.8752999999997</v>
      </c>
      <c r="AC67" s="68">
        <f aca="true" t="shared" si="12" ref="AC67:AC80">+G67+K67+O67+S67+Y67</f>
        <v>2782.92</v>
      </c>
      <c r="AE67" s="103"/>
      <c r="AF67" s="102"/>
      <c r="AG67" s="78"/>
      <c r="AH67" s="78"/>
      <c r="AI67" s="78"/>
      <c r="AJ67" s="78"/>
    </row>
    <row r="68" spans="1:36" ht="18.75" customHeight="1">
      <c r="A68" s="28"/>
      <c r="B68" s="29"/>
      <c r="C68" s="30"/>
      <c r="D68" s="115">
        <f>+D67/(-$G$92)</f>
        <v>-387.00548657233617</v>
      </c>
      <c r="E68" s="116">
        <f>+E67/(-$G$92)</f>
        <v>-387.00096255655023</v>
      </c>
      <c r="F68" s="117"/>
      <c r="G68" s="115">
        <f>+G67/(-$G$92)</f>
        <v>-385.88892097410724</v>
      </c>
      <c r="H68" s="115">
        <f>+H67/(-$H$92)</f>
        <v>-380.22813688212926</v>
      </c>
      <c r="I68" s="116">
        <f>+I67/(-$H$92)</f>
        <v>-380.22813688212926</v>
      </c>
      <c r="J68" s="117"/>
      <c r="K68" s="115">
        <f>+K67/(-$H$92)</f>
        <v>-376.40730779931374</v>
      </c>
      <c r="L68" s="147">
        <f>+L67/(-$I$92)</f>
        <v>-364.31491025413186</v>
      </c>
      <c r="M68" s="116">
        <f>+M67/(-$I$92)</f>
        <v>-364.31491025413186</v>
      </c>
      <c r="N68" s="117"/>
      <c r="O68" s="115">
        <f>+O67/(-$I$92)</f>
        <v>-357.6239559267816</v>
      </c>
      <c r="P68" s="115">
        <f>+P67/(-$K$92)</f>
        <v>-562.5611229264142</v>
      </c>
      <c r="Q68" s="116">
        <f>+Q67/(-$K$92)</f>
        <v>-562.5606125053168</v>
      </c>
      <c r="R68" s="117"/>
      <c r="S68" s="116">
        <f>+S67/(-$K$92)</f>
        <v>-401.16546150574226</v>
      </c>
      <c r="T68" s="117"/>
      <c r="U68" s="116">
        <f>+U67/(-$L$92)</f>
        <v>-900.0804311107537</v>
      </c>
      <c r="V68" s="108"/>
      <c r="W68" s="116">
        <f>+W67/(-$L$92)</f>
        <v>-900.4504142202203</v>
      </c>
      <c r="X68" s="108"/>
      <c r="Y68" s="116">
        <f>+Y67/(-$L$92)</f>
        <v>-886.4312716158609</v>
      </c>
      <c r="Z68" s="109"/>
      <c r="AA68" s="34">
        <f t="shared" si="10"/>
        <v>-2594.190087745765</v>
      </c>
      <c r="AB68" s="34">
        <f t="shared" si="11"/>
        <v>-2594.5550364183487</v>
      </c>
      <c r="AC68" s="68">
        <f t="shared" si="12"/>
        <v>-2407.5169178218057</v>
      </c>
      <c r="AE68" s="103"/>
      <c r="AF68" s="102"/>
      <c r="AG68" s="78"/>
      <c r="AH68" s="78"/>
      <c r="AI68" s="78"/>
      <c r="AJ68" s="78"/>
    </row>
    <row r="69" spans="1:36" ht="18.75" customHeight="1">
      <c r="A69" s="28" t="s">
        <v>64</v>
      </c>
      <c r="B69" s="29" t="s">
        <v>59</v>
      </c>
      <c r="C69" s="30">
        <v>1000</v>
      </c>
      <c r="D69" s="31">
        <v>165.42</v>
      </c>
      <c r="E69" s="82">
        <v>165.42</v>
      </c>
      <c r="F69" s="15" t="s">
        <v>16</v>
      </c>
      <c r="G69" s="32">
        <v>165.38</v>
      </c>
      <c r="H69" s="32">
        <v>168</v>
      </c>
      <c r="I69" s="88">
        <v>168</v>
      </c>
      <c r="J69" s="89" t="s">
        <v>16</v>
      </c>
      <c r="K69" s="32">
        <v>167.79</v>
      </c>
      <c r="L69" s="32">
        <v>187</v>
      </c>
      <c r="M69" s="41">
        <v>187</v>
      </c>
      <c r="N69" s="15" t="s">
        <v>16</v>
      </c>
      <c r="O69" s="57">
        <v>185.3</v>
      </c>
      <c r="P69" s="34">
        <v>201.43</v>
      </c>
      <c r="Q69" s="70">
        <v>201.43</v>
      </c>
      <c r="R69" s="15" t="s">
        <v>16</v>
      </c>
      <c r="S69" s="70">
        <v>197.83</v>
      </c>
      <c r="T69" s="15"/>
      <c r="U69" s="9">
        <v>216.66</v>
      </c>
      <c r="V69" s="65"/>
      <c r="W69" s="9">
        <v>216.66</v>
      </c>
      <c r="X69" s="47" t="s">
        <v>16</v>
      </c>
      <c r="Y69" s="67">
        <v>249.23</v>
      </c>
      <c r="Z69" s="67"/>
      <c r="AA69" s="34">
        <f t="shared" si="10"/>
        <v>938.5099999999999</v>
      </c>
      <c r="AB69" s="34">
        <f t="shared" si="11"/>
        <v>938.5099999999999</v>
      </c>
      <c r="AC69" s="68">
        <f t="shared" si="12"/>
        <v>965.5300000000001</v>
      </c>
      <c r="AE69" s="78"/>
      <c r="AF69" s="78"/>
      <c r="AG69" s="78"/>
      <c r="AH69" s="78"/>
      <c r="AI69" s="78"/>
      <c r="AJ69" s="78"/>
    </row>
    <row r="70" spans="1:36" ht="18.75" customHeight="1">
      <c r="A70" s="28"/>
      <c r="B70" s="29"/>
      <c r="C70" s="30"/>
      <c r="D70" s="115">
        <f>+D69/(-$G$92)</f>
        <v>-159.22610453364135</v>
      </c>
      <c r="E70" s="116">
        <f>+E69/(-$G$92)</f>
        <v>-159.22610453364135</v>
      </c>
      <c r="F70" s="117"/>
      <c r="G70" s="115">
        <f>+G69/(-$G$92)</f>
        <v>-159.18760227163347</v>
      </c>
      <c r="H70" s="115">
        <f>+H69/(-$H$92)</f>
        <v>-155.80079755170175</v>
      </c>
      <c r="I70" s="116">
        <f>+I69/(-$H$92)</f>
        <v>-155.80079755170175</v>
      </c>
      <c r="J70" s="117"/>
      <c r="K70" s="115">
        <f>+K69/(-$H$92)</f>
        <v>-155.60604655476212</v>
      </c>
      <c r="L70" s="147">
        <f>+L69/(-$I$92)</f>
        <v>-166.1631419939577</v>
      </c>
      <c r="M70" s="116">
        <f>+M69/(-$I$92)</f>
        <v>-166.1631419939577</v>
      </c>
      <c r="N70" s="117"/>
      <c r="O70" s="115">
        <f>+O69/(-$I$92)</f>
        <v>-164.65256797583083</v>
      </c>
      <c r="P70" s="115">
        <f>+P69/(-$K$92)</f>
        <v>-171.35686941726925</v>
      </c>
      <c r="Q70" s="116">
        <f>+Q69/(-$K$92)</f>
        <v>-171.35686941726925</v>
      </c>
      <c r="R70" s="117"/>
      <c r="S70" s="116">
        <f>+S69/(-$K$92)</f>
        <v>-168.29434283283712</v>
      </c>
      <c r="T70" s="117"/>
      <c r="U70" s="116">
        <f>+U69/(-$L$92)</f>
        <v>-174.26204455883536</v>
      </c>
      <c r="V70" s="108"/>
      <c r="W70" s="116">
        <f>+W69/(-$L$92)</f>
        <v>-174.26204455883536</v>
      </c>
      <c r="X70" s="108"/>
      <c r="Y70" s="116">
        <f>+Y69/(-$L$92)</f>
        <v>-200.45845733129573</v>
      </c>
      <c r="Z70" s="109"/>
      <c r="AA70" s="34">
        <f t="shared" si="10"/>
        <v>-826.8089580554054</v>
      </c>
      <c r="AB70" s="34">
        <f t="shared" si="11"/>
        <v>-826.8089580554054</v>
      </c>
      <c r="AC70" s="68">
        <f t="shared" si="12"/>
        <v>-848.1990169663593</v>
      </c>
      <c r="AE70" s="78"/>
      <c r="AF70" s="78"/>
      <c r="AG70" s="78"/>
      <c r="AH70" s="78"/>
      <c r="AI70" s="78"/>
      <c r="AJ70" s="78"/>
    </row>
    <row r="71" spans="1:36" ht="18.75" customHeight="1">
      <c r="A71" s="28" t="s">
        <v>66</v>
      </c>
      <c r="B71" s="29" t="s">
        <v>61</v>
      </c>
      <c r="C71" s="30">
        <v>304</v>
      </c>
      <c r="D71" s="31">
        <v>56.5</v>
      </c>
      <c r="E71" s="82">
        <v>56.4962</v>
      </c>
      <c r="F71" s="15" t="s">
        <v>16</v>
      </c>
      <c r="G71" s="32">
        <v>56.13</v>
      </c>
      <c r="H71" s="32">
        <v>56</v>
      </c>
      <c r="I71" s="88">
        <v>56</v>
      </c>
      <c r="J71" s="89" t="s">
        <v>16</v>
      </c>
      <c r="K71" s="32">
        <v>55.76</v>
      </c>
      <c r="L71" s="32">
        <v>60</v>
      </c>
      <c r="M71" s="41">
        <v>60</v>
      </c>
      <c r="N71" s="15" t="s">
        <v>16</v>
      </c>
      <c r="O71" s="57">
        <v>59.09</v>
      </c>
      <c r="P71" s="34">
        <v>65.01</v>
      </c>
      <c r="Q71" s="70">
        <v>65.01</v>
      </c>
      <c r="R71" s="15" t="s">
        <v>16</v>
      </c>
      <c r="S71" s="70">
        <v>64.91</v>
      </c>
      <c r="T71" s="15"/>
      <c r="U71" s="9">
        <v>70.42</v>
      </c>
      <c r="V71" s="65"/>
      <c r="W71" s="9">
        <v>70.42</v>
      </c>
      <c r="X71" s="47" t="s">
        <v>16</v>
      </c>
      <c r="Y71" s="67">
        <v>70.4</v>
      </c>
      <c r="Z71" s="67"/>
      <c r="AA71" s="34">
        <f t="shared" si="10"/>
        <v>307.93</v>
      </c>
      <c r="AB71" s="34">
        <f t="shared" si="11"/>
        <v>307.9262</v>
      </c>
      <c r="AC71" s="68">
        <f t="shared" si="12"/>
        <v>306.29</v>
      </c>
      <c r="AE71" s="78"/>
      <c r="AF71" s="78"/>
      <c r="AG71" s="78"/>
      <c r="AH71" s="78"/>
      <c r="AI71" s="78"/>
      <c r="AJ71" s="78"/>
    </row>
    <row r="72" spans="1:36" ht="18.75" customHeight="1">
      <c r="A72" s="28"/>
      <c r="B72" s="29"/>
      <c r="C72" s="30"/>
      <c r="D72" s="115">
        <f>+D71/(-$G$92)</f>
        <v>-54.384445086148816</v>
      </c>
      <c r="E72" s="116">
        <f>+E71/(-$G$92)</f>
        <v>-54.380787371258066</v>
      </c>
      <c r="F72" s="117"/>
      <c r="G72" s="115">
        <f>+G71/(-$G$92)</f>
        <v>-54.028299162575806</v>
      </c>
      <c r="H72" s="115">
        <f>+H71/(-$H$92)</f>
        <v>-51.93359918390058</v>
      </c>
      <c r="I72" s="116">
        <f>+I71/(-$H$92)</f>
        <v>-51.93359918390058</v>
      </c>
      <c r="J72" s="117"/>
      <c r="K72" s="115">
        <f>+K71/(-$H$92)</f>
        <v>-51.71102661596958</v>
      </c>
      <c r="L72" s="147">
        <f>+L71/(-$I$92)</f>
        <v>-53.314377110360766</v>
      </c>
      <c r="M72" s="116">
        <f>+M71/(-$I$92)</f>
        <v>-53.314377110360766</v>
      </c>
      <c r="N72" s="117"/>
      <c r="O72" s="115">
        <f>+O71/(-$I$92)</f>
        <v>-52.50577572418696</v>
      </c>
      <c r="P72" s="115">
        <f>+P71/(-$K$92)</f>
        <v>-55.3041259038707</v>
      </c>
      <c r="Q72" s="116">
        <f>+Q71/(-$K$92)</f>
        <v>-55.3041259038707</v>
      </c>
      <c r="R72" s="117"/>
      <c r="S72" s="116">
        <f>+S71/(-$K$92)</f>
        <v>-55.2190557209698</v>
      </c>
      <c r="T72" s="117"/>
      <c r="U72" s="116">
        <f>+U71/(-$L$92)</f>
        <v>-56.63958819271294</v>
      </c>
      <c r="V72" s="108"/>
      <c r="W72" s="116">
        <f>+W71/(-$L$92)</f>
        <v>-56.63958819271294</v>
      </c>
      <c r="X72" s="108"/>
      <c r="Y72" s="116">
        <f>+Y71/(-$L$92)</f>
        <v>-56.62350197056222</v>
      </c>
      <c r="Z72" s="109"/>
      <c r="AA72" s="34">
        <f t="shared" si="10"/>
        <v>-271.5761354769938</v>
      </c>
      <c r="AB72" s="34">
        <f t="shared" si="11"/>
        <v>-271.57247776210306</v>
      </c>
      <c r="AC72" s="68">
        <f t="shared" si="12"/>
        <v>-270.08765919426435</v>
      </c>
      <c r="AE72" s="78"/>
      <c r="AF72" s="78"/>
      <c r="AG72" s="78"/>
      <c r="AH72" s="78"/>
      <c r="AI72" s="78"/>
      <c r="AJ72" s="78"/>
    </row>
    <row r="73" spans="1:36" ht="18.75" customHeight="1">
      <c r="A73" s="28" t="s">
        <v>68</v>
      </c>
      <c r="B73" s="29" t="s">
        <v>63</v>
      </c>
      <c r="C73" s="30">
        <v>245</v>
      </c>
      <c r="D73" s="31">
        <v>44.92</v>
      </c>
      <c r="E73" s="82">
        <v>44.9176</v>
      </c>
      <c r="F73" s="15" t="s">
        <v>16</v>
      </c>
      <c r="G73" s="32">
        <v>44.72</v>
      </c>
      <c r="H73" s="32">
        <v>46</v>
      </c>
      <c r="I73" s="88">
        <v>46</v>
      </c>
      <c r="J73" s="89"/>
      <c r="K73" s="32">
        <v>45.25</v>
      </c>
      <c r="L73" s="32">
        <v>54</v>
      </c>
      <c r="M73" s="41">
        <v>54</v>
      </c>
      <c r="N73" s="15" t="s">
        <v>16</v>
      </c>
      <c r="O73" s="57">
        <v>53.31</v>
      </c>
      <c r="P73" s="34">
        <v>59.3</v>
      </c>
      <c r="Q73" s="70">
        <v>59.3</v>
      </c>
      <c r="R73" s="15" t="s">
        <v>16</v>
      </c>
      <c r="S73" s="70">
        <v>58.79</v>
      </c>
      <c r="T73" s="15"/>
      <c r="U73" s="9">
        <v>64.12</v>
      </c>
      <c r="V73" s="65"/>
      <c r="W73" s="41">
        <v>64.11</v>
      </c>
      <c r="X73" s="47"/>
      <c r="Y73" s="67">
        <v>63.79</v>
      </c>
      <c r="Z73" s="67"/>
      <c r="AA73" s="34">
        <f t="shared" si="10"/>
        <v>268.34000000000003</v>
      </c>
      <c r="AB73" s="34">
        <f t="shared" si="11"/>
        <v>268.3276</v>
      </c>
      <c r="AC73" s="68">
        <f t="shared" si="12"/>
        <v>265.86</v>
      </c>
      <c r="AE73" s="78"/>
      <c r="AF73" s="78"/>
      <c r="AG73" s="78"/>
      <c r="AH73" s="78"/>
      <c r="AI73" s="78"/>
      <c r="AJ73" s="78"/>
    </row>
    <row r="74" spans="1:36" ht="18.75" customHeight="1">
      <c r="A74" s="28"/>
      <c r="B74" s="29"/>
      <c r="C74" s="30"/>
      <c r="D74" s="115">
        <f>+D73/(-$G$92)</f>
        <v>-43.2380402348638</v>
      </c>
      <c r="E74" s="116">
        <f>+E73/(-$G$92)</f>
        <v>-43.235730099143325</v>
      </c>
      <c r="F74" s="117"/>
      <c r="G74" s="115">
        <f>+G73/(-$G$92)</f>
        <v>-43.04552892482433</v>
      </c>
      <c r="H74" s="115">
        <f>+H73/(-$H$92)</f>
        <v>-42.65974218677548</v>
      </c>
      <c r="I74" s="116">
        <f>+I73/(-$H$92)</f>
        <v>-42.65974218677548</v>
      </c>
      <c r="J74" s="117"/>
      <c r="K74" s="115">
        <f>+K73/(-$H$92)</f>
        <v>-41.964202911991094</v>
      </c>
      <c r="L74" s="147">
        <f>+L73/(-$I$92)</f>
        <v>-47.982939399324685</v>
      </c>
      <c r="M74" s="116">
        <f>+M73/(-$I$92)</f>
        <v>-47.982939399324685</v>
      </c>
      <c r="N74" s="117"/>
      <c r="O74" s="115">
        <f>+O73/(-$I$92)</f>
        <v>-47.36982406255554</v>
      </c>
      <c r="P74" s="115">
        <f>+P73/(-$K$92)</f>
        <v>-50.446618460229686</v>
      </c>
      <c r="Q74" s="116">
        <f>+Q73/(-$K$92)</f>
        <v>-50.446618460229686</v>
      </c>
      <c r="R74" s="117"/>
      <c r="S74" s="116">
        <f>+S73/(-$K$92)</f>
        <v>-50.012760527435134</v>
      </c>
      <c r="T74" s="117"/>
      <c r="U74" s="116">
        <f>+U73/(-$L$92)</f>
        <v>-51.57242821523365</v>
      </c>
      <c r="V74" s="108"/>
      <c r="W74" s="116">
        <f>+W73/(-$L$92)</f>
        <v>-51.56438510415828</v>
      </c>
      <c r="X74" s="108"/>
      <c r="Y74" s="116">
        <f>+Y73/(-$L$92)</f>
        <v>-51.30700554974664</v>
      </c>
      <c r="Z74" s="109"/>
      <c r="AA74" s="34">
        <f t="shared" si="10"/>
        <v>-235.8997684964273</v>
      </c>
      <c r="AB74" s="34">
        <f t="shared" si="11"/>
        <v>-235.88941524963147</v>
      </c>
      <c r="AC74" s="68">
        <f t="shared" si="12"/>
        <v>-233.69932197655277</v>
      </c>
      <c r="AE74" s="78"/>
      <c r="AF74" s="78"/>
      <c r="AG74" s="78"/>
      <c r="AH74" s="78"/>
      <c r="AI74" s="78"/>
      <c r="AJ74" s="78"/>
    </row>
    <row r="75" spans="1:36" ht="18.75" customHeight="1">
      <c r="A75" s="37" t="s">
        <v>73</v>
      </c>
      <c r="B75" s="29" t="s">
        <v>65</v>
      </c>
      <c r="C75" s="30">
        <v>23000</v>
      </c>
      <c r="D75" s="31">
        <v>4701.16</v>
      </c>
      <c r="E75" s="82">
        <v>4700</v>
      </c>
      <c r="F75" s="15"/>
      <c r="G75" s="32">
        <v>4405.89</v>
      </c>
      <c r="H75" s="32">
        <v>5025</v>
      </c>
      <c r="I75" s="88">
        <v>4864</v>
      </c>
      <c r="J75" s="89"/>
      <c r="K75" s="32">
        <v>4609.22</v>
      </c>
      <c r="L75" s="32">
        <v>5000</v>
      </c>
      <c r="M75" s="41">
        <v>4532.28</v>
      </c>
      <c r="N75" s="15"/>
      <c r="O75" s="57">
        <v>4260.53</v>
      </c>
      <c r="P75" s="34">
        <v>5100</v>
      </c>
      <c r="Q75" s="70">
        <v>4700</v>
      </c>
      <c r="R75" s="15"/>
      <c r="S75" s="70">
        <v>4286.3</v>
      </c>
      <c r="T75" s="15"/>
      <c r="U75" s="9">
        <v>5200</v>
      </c>
      <c r="V75" s="66"/>
      <c r="W75" s="41">
        <v>5200</v>
      </c>
      <c r="X75" s="47"/>
      <c r="Y75" s="67">
        <v>5083.7</v>
      </c>
      <c r="Z75" s="67"/>
      <c r="AA75" s="34">
        <f t="shared" si="10"/>
        <v>25026.16</v>
      </c>
      <c r="AB75" s="34">
        <f t="shared" si="11"/>
        <v>23996.28</v>
      </c>
      <c r="AC75" s="68">
        <f t="shared" si="12"/>
        <v>22645.64</v>
      </c>
      <c r="AE75" s="78"/>
      <c r="AF75" s="78"/>
      <c r="AG75" s="78"/>
      <c r="AH75" s="78"/>
      <c r="AI75" s="78"/>
      <c r="AJ75" s="78"/>
    </row>
    <row r="76" spans="1:36" ht="18.75" customHeight="1">
      <c r="A76" s="37"/>
      <c r="B76" s="29"/>
      <c r="C76" s="30"/>
      <c r="D76" s="115">
        <f>+D75/(-$G$92)</f>
        <v>-4525.132351525653</v>
      </c>
      <c r="E76" s="116">
        <f>+E75/(-$G$92)</f>
        <v>-4524.015785927423</v>
      </c>
      <c r="F76" s="117"/>
      <c r="G76" s="115">
        <f>+G75/(-$G$92)</f>
        <v>-4240.918278948889</v>
      </c>
      <c r="H76" s="115">
        <f>+H75/(-$H$92)</f>
        <v>-4660.113141055364</v>
      </c>
      <c r="I76" s="116">
        <f>+I75/(-$H$92)</f>
        <v>-4510.80404340165</v>
      </c>
      <c r="J76" s="117"/>
      <c r="K76" s="115">
        <f>+K75/(-$H$92)</f>
        <v>-4274.524714828897</v>
      </c>
      <c r="L76" s="147">
        <f>+L75/(-$I$92)</f>
        <v>-4442.86475919673</v>
      </c>
      <c r="M76" s="116">
        <f>+M75/(-$I$92)</f>
        <v>-4027.2614181624313</v>
      </c>
      <c r="N76" s="117"/>
      <c r="O76" s="115">
        <f>+O75/(-$I$92)</f>
        <v>-3785.791718500089</v>
      </c>
      <c r="P76" s="115">
        <f>+P75/(-$K$92)</f>
        <v>-4338.579327945555</v>
      </c>
      <c r="Q76" s="116">
        <f>+Q75/(-$K$92)</f>
        <v>-3998.2985963419824</v>
      </c>
      <c r="R76" s="117"/>
      <c r="S76" s="116">
        <f>+S75/(-$K$92)</f>
        <v>-3646.363249680987</v>
      </c>
      <c r="T76" s="117"/>
      <c r="U76" s="116">
        <f>+U75/(-$L$92)</f>
        <v>-4182.417759189254</v>
      </c>
      <c r="V76" s="108"/>
      <c r="W76" s="116">
        <f>+W75/(-$L$92)</f>
        <v>-4182.417759189254</v>
      </c>
      <c r="X76" s="108"/>
      <c r="Y76" s="116">
        <f>+Y75/(-$L$92)</f>
        <v>-4088.8763773827714</v>
      </c>
      <c r="Z76" s="109"/>
      <c r="AA76" s="34">
        <f t="shared" si="10"/>
        <v>-22149.107338912556</v>
      </c>
      <c r="AB76" s="34">
        <f t="shared" si="11"/>
        <v>-21242.79760302274</v>
      </c>
      <c r="AC76" s="68">
        <f t="shared" si="12"/>
        <v>-20036.474339341632</v>
      </c>
      <c r="AE76" s="78"/>
      <c r="AF76" s="78"/>
      <c r="AG76" s="78"/>
      <c r="AH76" s="78"/>
      <c r="AI76" s="78"/>
      <c r="AJ76" s="78"/>
    </row>
    <row r="77" spans="1:36" ht="18.75" customHeight="1">
      <c r="A77" s="37" t="s">
        <v>74</v>
      </c>
      <c r="B77" s="29" t="s">
        <v>67</v>
      </c>
      <c r="C77" s="30">
        <v>437</v>
      </c>
      <c r="D77" s="31">
        <v>92.81</v>
      </c>
      <c r="E77" s="82">
        <v>92.811</v>
      </c>
      <c r="F77" s="15" t="s">
        <v>16</v>
      </c>
      <c r="G77" s="32">
        <v>88.12</v>
      </c>
      <c r="H77" s="32">
        <v>70</v>
      </c>
      <c r="I77" s="88">
        <v>70</v>
      </c>
      <c r="J77" s="89"/>
      <c r="K77" s="32">
        <v>55.84</v>
      </c>
      <c r="L77" s="32">
        <v>69.95</v>
      </c>
      <c r="M77" s="41">
        <v>69.95</v>
      </c>
      <c r="N77" s="15" t="s">
        <v>16</v>
      </c>
      <c r="O77" s="57">
        <v>66.2</v>
      </c>
      <c r="P77" s="34">
        <v>82.95</v>
      </c>
      <c r="Q77" s="70">
        <v>82.95</v>
      </c>
      <c r="R77" s="15" t="s">
        <v>16</v>
      </c>
      <c r="S77" s="70">
        <v>82.74</v>
      </c>
      <c r="T77" s="15"/>
      <c r="U77" s="9">
        <v>201.69</v>
      </c>
      <c r="V77" s="65"/>
      <c r="W77" s="41">
        <v>201.59</v>
      </c>
      <c r="X77" s="47"/>
      <c r="Y77" s="67">
        <v>206.77</v>
      </c>
      <c r="Z77" s="67"/>
      <c r="AA77" s="34">
        <f t="shared" si="10"/>
        <v>517.4</v>
      </c>
      <c r="AB77" s="34">
        <f t="shared" si="11"/>
        <v>517.301</v>
      </c>
      <c r="AC77" s="68">
        <f t="shared" si="12"/>
        <v>499.6700000000001</v>
      </c>
      <c r="AE77" s="78"/>
      <c r="AF77" s="78"/>
      <c r="AG77" s="78"/>
      <c r="AH77" s="78"/>
      <c r="AI77" s="78"/>
      <c r="AJ77" s="78"/>
    </row>
    <row r="78" spans="1:36" ht="18.75" customHeight="1">
      <c r="A78" s="37"/>
      <c r="B78" s="29"/>
      <c r="C78" s="30"/>
      <c r="D78" s="115">
        <f>+D77/(-$G$92)</f>
        <v>-89.33487342381366</v>
      </c>
      <c r="E78" s="116">
        <f>+E77/(-$G$92)</f>
        <v>-89.33583598036385</v>
      </c>
      <c r="F78" s="117"/>
      <c r="G78" s="115">
        <f>+G77/(-$G$92)</f>
        <v>-84.8204832033882</v>
      </c>
      <c r="H78" s="115">
        <f>+H77/(-$H$92)</f>
        <v>-64.91699897987573</v>
      </c>
      <c r="I78" s="116">
        <f>+I77/(-$H$92)</f>
        <v>-64.91699897987573</v>
      </c>
      <c r="J78" s="117"/>
      <c r="K78" s="115">
        <f>+K77/(-$H$92)</f>
        <v>-51.78521747194658</v>
      </c>
      <c r="L78" s="147">
        <f>+L77/(-$I$92)</f>
        <v>-62.155677981162256</v>
      </c>
      <c r="M78" s="116">
        <f>+M77/(-$I$92)</f>
        <v>-62.155677981162256</v>
      </c>
      <c r="N78" s="117"/>
      <c r="O78" s="115">
        <f>+O77/(-$I$92)</f>
        <v>-58.82352941176471</v>
      </c>
      <c r="P78" s="115">
        <f>+P77/(-$K$92)</f>
        <v>-70.56571671629094</v>
      </c>
      <c r="Q78" s="116">
        <f>+Q77/(-$K$92)</f>
        <v>-70.56571671629094</v>
      </c>
      <c r="R78" s="117"/>
      <c r="S78" s="116">
        <f>+S77/(-$K$92)</f>
        <v>-70.38706933219906</v>
      </c>
      <c r="T78" s="117"/>
      <c r="U78" s="116">
        <f>+U77/(-$L$92)</f>
        <v>-162.22150727901553</v>
      </c>
      <c r="V78" s="108"/>
      <c r="W78" s="116">
        <f>+W77/(-$L$92)</f>
        <v>-162.1410761682619</v>
      </c>
      <c r="X78" s="108"/>
      <c r="Y78" s="116">
        <f>+Y77/(-$L$92)</f>
        <v>-166.30740770530042</v>
      </c>
      <c r="Z78" s="109"/>
      <c r="AA78" s="34">
        <f t="shared" si="10"/>
        <v>-449.19477438015815</v>
      </c>
      <c r="AB78" s="34">
        <f t="shared" si="11"/>
        <v>-449.1153058259547</v>
      </c>
      <c r="AC78" s="68">
        <f t="shared" si="12"/>
        <v>-432.123707124599</v>
      </c>
      <c r="AE78" s="78"/>
      <c r="AF78" s="78"/>
      <c r="AG78" s="78"/>
      <c r="AH78" s="78"/>
      <c r="AI78" s="78"/>
      <c r="AJ78" s="78"/>
    </row>
    <row r="79" spans="1:36" ht="18.75" customHeight="1">
      <c r="A79" s="37" t="s">
        <v>75</v>
      </c>
      <c r="B79" s="29" t="s">
        <v>96</v>
      </c>
      <c r="C79" s="30">
        <v>1906.49</v>
      </c>
      <c r="D79" s="31">
        <v>400</v>
      </c>
      <c r="E79" s="82">
        <v>412.25419999999997</v>
      </c>
      <c r="F79" s="83"/>
      <c r="G79" s="32">
        <v>411.55</v>
      </c>
      <c r="H79" s="32">
        <v>452.77</v>
      </c>
      <c r="I79" s="88">
        <v>468.63</v>
      </c>
      <c r="J79" s="89"/>
      <c r="K79" s="32">
        <v>468.17</v>
      </c>
      <c r="L79" s="32">
        <v>615</v>
      </c>
      <c r="M79" s="41">
        <v>615</v>
      </c>
      <c r="N79" s="16"/>
      <c r="O79" s="58">
        <v>614.05</v>
      </c>
      <c r="P79" s="34">
        <v>810</v>
      </c>
      <c r="Q79" s="9">
        <v>925</v>
      </c>
      <c r="R79" s="16"/>
      <c r="S79" s="9">
        <v>916.25</v>
      </c>
      <c r="T79" s="16"/>
      <c r="U79" s="9">
        <v>1410</v>
      </c>
      <c r="V79" s="66"/>
      <c r="W79" s="9">
        <v>1043.45</v>
      </c>
      <c r="X79" s="47"/>
      <c r="Y79" s="67">
        <v>1036.85</v>
      </c>
      <c r="Z79" s="67"/>
      <c r="AA79" s="34">
        <f t="shared" si="10"/>
        <v>3687.77</v>
      </c>
      <c r="AB79" s="34">
        <f t="shared" si="11"/>
        <v>3464.3342000000002</v>
      </c>
      <c r="AC79" s="68">
        <f t="shared" si="12"/>
        <v>3446.87</v>
      </c>
      <c r="AE79" s="78"/>
      <c r="AF79" s="78"/>
      <c r="AG79" s="78"/>
      <c r="AH79" s="78"/>
      <c r="AI79" s="78"/>
      <c r="AJ79" s="78"/>
    </row>
    <row r="80" spans="1:36" ht="18.75" customHeight="1">
      <c r="A80" s="38"/>
      <c r="B80" s="29" t="s">
        <v>1</v>
      </c>
      <c r="C80" s="29"/>
      <c r="D80" s="115">
        <f>+D79/(-$G$92)</f>
        <v>-385.02262007892966</v>
      </c>
      <c r="E80" s="116">
        <f>+E79/(-$G$92)</f>
        <v>-396.81798055635767</v>
      </c>
      <c r="F80" s="117"/>
      <c r="G80" s="115">
        <f>+G79/(-$G$92)</f>
        <v>-396.14014823370877</v>
      </c>
      <c r="H80" s="115">
        <f>+H79/(-$H$92)</f>
        <v>-419.89242325883333</v>
      </c>
      <c r="I80" s="116">
        <f>+I79/(-$H$92)</f>
        <v>-434.60076045627375</v>
      </c>
      <c r="J80" s="117"/>
      <c r="K80" s="115">
        <f>+K79/(-$H$92)</f>
        <v>-434.17416303440604</v>
      </c>
      <c r="L80" s="147">
        <f>+L79/(-$I$92)</f>
        <v>-546.4723653811978</v>
      </c>
      <c r="M80" s="116">
        <f>+M79/(-$I$92)</f>
        <v>-546.4723653811978</v>
      </c>
      <c r="N80" s="117"/>
      <c r="O80" s="115">
        <f>+O79/(-$I$92)</f>
        <v>-545.6282210769504</v>
      </c>
      <c r="P80" s="115">
        <f>+P79/(-$K$92)</f>
        <v>-689.0684814972352</v>
      </c>
      <c r="Q80" s="116">
        <f>+Q79/(-$K$92)</f>
        <v>-786.8991918332624</v>
      </c>
      <c r="R80" s="117"/>
      <c r="S80" s="116">
        <f>+S79/(-$K$92)</f>
        <v>-779.4555508294343</v>
      </c>
      <c r="T80" s="117"/>
      <c r="U80" s="116">
        <f>+U79/(-$L$92)</f>
        <v>-1134.078661626317</v>
      </c>
      <c r="V80" s="108"/>
      <c r="W80" s="116">
        <f>+W79/(-$L$92)</f>
        <v>-839.2584251588514</v>
      </c>
      <c r="X80" s="108"/>
      <c r="Y80" s="116">
        <f>+Y79/(-$L$92)</f>
        <v>-833.9499718491111</v>
      </c>
      <c r="Z80" s="109"/>
      <c r="AA80" s="34">
        <f t="shared" si="10"/>
        <v>-3174.534551842513</v>
      </c>
      <c r="AB80" s="34">
        <f t="shared" si="11"/>
        <v>-3004.048723385943</v>
      </c>
      <c r="AC80" s="68">
        <f t="shared" si="12"/>
        <v>-2989.3480550236104</v>
      </c>
      <c r="AE80" s="78"/>
      <c r="AF80" s="78"/>
      <c r="AG80" s="78"/>
      <c r="AH80" s="78"/>
      <c r="AI80" s="78"/>
      <c r="AJ80" s="78"/>
    </row>
    <row r="81" spans="1:36" s="123" customFormat="1" ht="18.75" customHeight="1">
      <c r="A81" s="121"/>
      <c r="B81" s="122" t="s">
        <v>69</v>
      </c>
      <c r="C81" s="48">
        <f>SUM(C67:C79)</f>
        <v>29375.49</v>
      </c>
      <c r="D81" s="48">
        <f>+D67+D69+D71+D73+D75+D77+D79</f>
        <v>5862.87</v>
      </c>
      <c r="E81" s="71">
        <f>+E67+E69+E71+E73+E75+E77+E79</f>
        <v>5873.9543</v>
      </c>
      <c r="F81" s="72"/>
      <c r="G81" s="48">
        <f aca="true" t="shared" si="13" ref="G81:I82">+G67+G69+G71+G73+G75+G77+G79</f>
        <v>5572.6900000000005</v>
      </c>
      <c r="H81" s="48">
        <f t="shared" si="13"/>
        <v>6227.77</v>
      </c>
      <c r="I81" s="71">
        <f t="shared" si="13"/>
        <v>6082.63</v>
      </c>
      <c r="J81" s="72"/>
      <c r="K81" s="48">
        <f aca="true" t="shared" si="14" ref="K81:M82">+K67+K69+K71+K73+K75+K77+K79</f>
        <v>5807.910000000001</v>
      </c>
      <c r="L81" s="48">
        <f t="shared" si="14"/>
        <v>6395.95</v>
      </c>
      <c r="M81" s="71">
        <f t="shared" si="14"/>
        <v>5928.23</v>
      </c>
      <c r="N81" s="72"/>
      <c r="O81" s="48">
        <f aca="true" t="shared" si="15" ref="O81:Q82">+O67+O69+O71+O73+O75+O77+O79</f>
        <v>5640.95</v>
      </c>
      <c r="P81" s="48">
        <f t="shared" si="15"/>
        <v>6979.9806</v>
      </c>
      <c r="Q81" s="71">
        <f t="shared" si="15"/>
        <v>6694.98</v>
      </c>
      <c r="R81" s="72"/>
      <c r="S81" s="71">
        <f>+S67+S69+S71+S73+S75+S77+S79</f>
        <v>6078.389999999999</v>
      </c>
      <c r="T81" s="72"/>
      <c r="U81" s="71">
        <f>+U67+U69+U71+U73+U75+U77+U79</f>
        <v>8281.96</v>
      </c>
      <c r="V81" s="72"/>
      <c r="W81" s="71">
        <f>+W67+W69+W71+W73+W75+W77+W79</f>
        <v>7915.76</v>
      </c>
      <c r="X81" s="72"/>
      <c r="Y81" s="71">
        <f>+Y67+Y69+Y71+Y73+Y75+Y77+Y79</f>
        <v>7812.84</v>
      </c>
      <c r="Z81" s="72"/>
      <c r="AA81" s="48">
        <f aca="true" t="shared" si="16" ref="AA81:AC82">+AA67+AA69+AA71+AA73+AA75+AA77+AA79</f>
        <v>33748.5306</v>
      </c>
      <c r="AB81" s="48">
        <f t="shared" si="16"/>
        <v>32495.5543</v>
      </c>
      <c r="AC81" s="120">
        <f t="shared" si="16"/>
        <v>30912.779999999995</v>
      </c>
      <c r="AE81" s="101"/>
      <c r="AF81" s="101"/>
      <c r="AG81" s="124"/>
      <c r="AH81" s="124"/>
      <c r="AI81" s="124"/>
      <c r="AJ81" s="124"/>
    </row>
    <row r="82" spans="1:36" s="128" customFormat="1" ht="18.75" customHeight="1">
      <c r="A82" s="125"/>
      <c r="B82" s="126"/>
      <c r="C82" s="104"/>
      <c r="D82" s="48">
        <f>+D68+D70+D72+D74+D76+D78+D80</f>
        <v>-5643.3439214553855</v>
      </c>
      <c r="E82" s="71">
        <f>+E68+E70+E72+E74+E76+E78+E80</f>
        <v>-5654.013187024738</v>
      </c>
      <c r="F82" s="72"/>
      <c r="G82" s="48">
        <f t="shared" si="13"/>
        <v>-5364.029261719126</v>
      </c>
      <c r="H82" s="48">
        <f t="shared" si="13"/>
        <v>-5775.54483909858</v>
      </c>
      <c r="I82" s="71">
        <f t="shared" si="13"/>
        <v>-5640.9440786423065</v>
      </c>
      <c r="J82" s="72"/>
      <c r="K82" s="48">
        <f t="shared" si="14"/>
        <v>-5386.172679217286</v>
      </c>
      <c r="L82" s="48">
        <f t="shared" si="14"/>
        <v>-5683.268171316866</v>
      </c>
      <c r="M82" s="71">
        <f t="shared" si="14"/>
        <v>-5267.664830282567</v>
      </c>
      <c r="N82" s="72"/>
      <c r="O82" s="48">
        <f t="shared" si="15"/>
        <v>-5012.395592678159</v>
      </c>
      <c r="P82" s="48">
        <f t="shared" si="15"/>
        <v>-5937.882262866865</v>
      </c>
      <c r="Q82" s="71">
        <f t="shared" si="15"/>
        <v>-5695.4317311782215</v>
      </c>
      <c r="R82" s="72"/>
      <c r="S82" s="71">
        <f>+S68+S70+S72+S74+S76+S78+S80</f>
        <v>-5170.897490429605</v>
      </c>
      <c r="T82" s="72"/>
      <c r="U82" s="71">
        <f>+U68+U70+U72+U74+U76+U78+U80</f>
        <v>-6661.272420172122</v>
      </c>
      <c r="V82" s="72"/>
      <c r="W82" s="71">
        <f>+W68+W70+W72+W74+W76+W78+W80</f>
        <v>-6366.733692592294</v>
      </c>
      <c r="X82" s="72"/>
      <c r="Y82" s="71">
        <f>+Y68+Y70+Y72+Y74+Y76+Y78+Y80</f>
        <v>-6283.953993404648</v>
      </c>
      <c r="Z82" s="72"/>
      <c r="AA82" s="48">
        <f t="shared" si="16"/>
        <v>-29701.311614909817</v>
      </c>
      <c r="AB82" s="48">
        <f t="shared" si="16"/>
        <v>-28624.787519720125</v>
      </c>
      <c r="AC82" s="120">
        <f t="shared" si="16"/>
        <v>-27217.449017448824</v>
      </c>
      <c r="AE82" s="101"/>
      <c r="AF82" s="101"/>
      <c r="AG82" s="129"/>
      <c r="AH82" s="129"/>
      <c r="AI82" s="129"/>
      <c r="AJ82" s="129"/>
    </row>
    <row r="83" spans="1:36" s="123" customFormat="1" ht="18.75" customHeight="1" thickBot="1">
      <c r="A83" s="141"/>
      <c r="B83" s="142" t="s">
        <v>70</v>
      </c>
      <c r="C83" s="143">
        <f>+C64+C81</f>
        <v>590948.3200000001</v>
      </c>
      <c r="D83" s="49">
        <f>+D64+D81</f>
        <v>103924.1</v>
      </c>
      <c r="E83" s="73">
        <f>+E64+E81</f>
        <v>96931.17930999999</v>
      </c>
      <c r="F83" s="74"/>
      <c r="G83" s="49">
        <f aca="true" t="shared" si="17" ref="G83:I84">+G64+G81</f>
        <v>87088.03</v>
      </c>
      <c r="H83" s="49">
        <f t="shared" si="17"/>
        <v>108150.06579000001</v>
      </c>
      <c r="I83" s="73">
        <f t="shared" si="17"/>
        <v>101784.37260000002</v>
      </c>
      <c r="J83" s="74"/>
      <c r="K83" s="49">
        <f aca="true" t="shared" si="18" ref="K83:M84">+K64+K81</f>
        <v>94898.06999999999</v>
      </c>
      <c r="L83" s="49">
        <f t="shared" si="18"/>
        <v>124122.21863999998</v>
      </c>
      <c r="M83" s="73">
        <f t="shared" si="18"/>
        <v>118448.81639999998</v>
      </c>
      <c r="N83" s="74"/>
      <c r="O83" s="49">
        <f aca="true" t="shared" si="19" ref="O83:Q84">+O64+O81</f>
        <v>112615.56</v>
      </c>
      <c r="P83" s="49">
        <f t="shared" si="19"/>
        <v>149985.8905</v>
      </c>
      <c r="Q83" s="73">
        <f t="shared" si="19"/>
        <v>146291.22</v>
      </c>
      <c r="R83" s="74"/>
      <c r="S83" s="73">
        <f>+S64+S81</f>
        <v>142519.08999999997</v>
      </c>
      <c r="T83" s="77"/>
      <c r="U83" s="73">
        <f>+U64+U81</f>
        <v>187243.96999999997</v>
      </c>
      <c r="V83" s="74"/>
      <c r="W83" s="99">
        <f>+W64+W81</f>
        <v>187007.93000000002</v>
      </c>
      <c r="X83" s="77"/>
      <c r="Y83" s="99">
        <f>+Y64+Y81</f>
        <v>185419.2268</v>
      </c>
      <c r="Z83" s="77"/>
      <c r="AA83" s="130">
        <f>+D83+H83+L83+P83+U83</f>
        <v>673426.2449299999</v>
      </c>
      <c r="AB83" s="127">
        <f>+E83+I83+M83+Q83+W83</f>
        <v>650463.5183100001</v>
      </c>
      <c r="AC83" s="131">
        <f>+G83+K83+O83+S83+W83</f>
        <v>624128.6799999999</v>
      </c>
      <c r="AE83" s="101" t="s">
        <v>1</v>
      </c>
      <c r="AF83" s="101"/>
      <c r="AG83" s="124"/>
      <c r="AH83" s="124"/>
      <c r="AI83" s="124"/>
      <c r="AJ83" s="124"/>
    </row>
    <row r="84" spans="1:36" s="128" customFormat="1" ht="13.5" thickBot="1">
      <c r="A84" s="144"/>
      <c r="B84" s="145"/>
      <c r="C84" s="146"/>
      <c r="D84" s="49">
        <f>+D65+D82</f>
        <v>-100032.82317836172</v>
      </c>
      <c r="E84" s="73">
        <f>+E65+E82</f>
        <v>-93301.74156319184</v>
      </c>
      <c r="F84" s="74"/>
      <c r="G84" s="49">
        <f t="shared" si="17"/>
        <v>-83827.15372028109</v>
      </c>
      <c r="H84" s="49">
        <f t="shared" si="17"/>
        <v>-100296.82443661318</v>
      </c>
      <c r="I84" s="73">
        <f t="shared" si="17"/>
        <v>-94393.37160344991</v>
      </c>
      <c r="J84" s="74"/>
      <c r="K84" s="49">
        <f t="shared" si="18"/>
        <v>-88007.1130483168</v>
      </c>
      <c r="L84" s="148">
        <f t="shared" si="18"/>
        <v>-110291.64620579348</v>
      </c>
      <c r="M84" s="73">
        <f t="shared" si="18"/>
        <v>-105250.41443042475</v>
      </c>
      <c r="N84" s="74"/>
      <c r="O84" s="49">
        <f t="shared" si="19"/>
        <v>-100067.14057224101</v>
      </c>
      <c r="P84" s="49">
        <f t="shared" si="19"/>
        <v>-127593.27137388347</v>
      </c>
      <c r="Q84" s="73">
        <f t="shared" si="19"/>
        <v>-124450.2084219481</v>
      </c>
      <c r="R84" s="74"/>
      <c r="S84" s="73">
        <f>+S65+S82</f>
        <v>-121241.25053168864</v>
      </c>
      <c r="T84" s="77"/>
      <c r="U84" s="73">
        <f>+U65+U82</f>
        <v>-150602.4048902115</v>
      </c>
      <c r="V84" s="74"/>
      <c r="W84" s="99">
        <f>+W65+W82</f>
        <v>-150412.55529638863</v>
      </c>
      <c r="X84" s="77"/>
      <c r="Y84" s="99">
        <f>+Y65+Y82</f>
        <v>-149134.74366605002</v>
      </c>
      <c r="Z84" s="77"/>
      <c r="AA84" s="130">
        <f>+D84+H84+L84+P84+U84</f>
        <v>-588816.9700848634</v>
      </c>
      <c r="AB84" s="127">
        <f>+E84+I84+M84+Q84+W84</f>
        <v>-567808.2913154033</v>
      </c>
      <c r="AC84" s="99">
        <f>+AC65+AC82</f>
        <v>-542277.4015385775</v>
      </c>
      <c r="AE84" s="129"/>
      <c r="AF84" s="129"/>
      <c r="AG84" s="129"/>
      <c r="AH84" s="129"/>
      <c r="AI84" s="129"/>
      <c r="AJ84" s="129"/>
    </row>
    <row r="85" spans="4:36" ht="15.75" customHeight="1">
      <c r="D85" s="52" t="s">
        <v>86</v>
      </c>
      <c r="E85" s="52"/>
      <c r="F85" s="52"/>
      <c r="G85" s="52"/>
      <c r="H85" s="52"/>
      <c r="I85" s="52"/>
      <c r="J85" s="52"/>
      <c r="K85" s="50"/>
      <c r="O85" s="52"/>
      <c r="P85" s="182" t="s">
        <v>89</v>
      </c>
      <c r="Q85" s="182"/>
      <c r="R85" s="182"/>
      <c r="S85" s="182"/>
      <c r="T85" s="182"/>
      <c r="U85" s="182"/>
      <c r="V85" s="182"/>
      <c r="W85" s="182"/>
      <c r="X85" s="182"/>
      <c r="Y85" s="182"/>
      <c r="Z85" s="182"/>
      <c r="AA85" s="182"/>
      <c r="AB85" s="182"/>
      <c r="AC85" s="182"/>
      <c r="AE85" s="78"/>
      <c r="AF85" s="78"/>
      <c r="AG85" s="78"/>
      <c r="AH85" s="78"/>
      <c r="AI85" s="78"/>
      <c r="AJ85" s="78"/>
    </row>
    <row r="86" spans="4:36" ht="15.75">
      <c r="D86" s="63" t="s">
        <v>97</v>
      </c>
      <c r="E86" s="63"/>
      <c r="F86" s="63"/>
      <c r="G86" s="52"/>
      <c r="H86" s="52"/>
      <c r="I86" s="52"/>
      <c r="J86" s="52"/>
      <c r="K86" s="50"/>
      <c r="O86" s="52"/>
      <c r="P86" s="182"/>
      <c r="Q86" s="182"/>
      <c r="R86" s="182"/>
      <c r="S86" s="182"/>
      <c r="T86" s="182"/>
      <c r="U86" s="182"/>
      <c r="V86" s="182"/>
      <c r="W86" s="182"/>
      <c r="X86" s="182"/>
      <c r="Y86" s="182"/>
      <c r="Z86" s="182"/>
      <c r="AA86" s="182"/>
      <c r="AB86" s="182"/>
      <c r="AC86" s="182"/>
      <c r="AE86" s="78"/>
      <c r="AF86" s="78"/>
      <c r="AG86" s="78"/>
      <c r="AH86" s="78"/>
      <c r="AI86" s="78"/>
      <c r="AJ86" s="78"/>
    </row>
    <row r="87" spans="4:36" ht="15" customHeight="1">
      <c r="D87" s="63" t="s">
        <v>98</v>
      </c>
      <c r="E87" s="63"/>
      <c r="F87" s="63"/>
      <c r="G87" s="52"/>
      <c r="H87" s="52"/>
      <c r="I87" s="52"/>
      <c r="J87" s="52"/>
      <c r="K87" s="50"/>
      <c r="O87" s="52"/>
      <c r="P87" s="182" t="s">
        <v>91</v>
      </c>
      <c r="Q87" s="182"/>
      <c r="R87" s="182"/>
      <c r="S87" s="182"/>
      <c r="T87" s="182"/>
      <c r="U87" s="182"/>
      <c r="V87" s="182"/>
      <c r="W87" s="182"/>
      <c r="X87" s="182"/>
      <c r="Y87" s="182"/>
      <c r="Z87" s="182"/>
      <c r="AA87" s="182"/>
      <c r="AB87" s="182"/>
      <c r="AC87" s="182"/>
      <c r="AE87" s="78" t="s">
        <v>1</v>
      </c>
      <c r="AF87" s="78"/>
      <c r="AG87" s="78"/>
      <c r="AH87" s="78"/>
      <c r="AI87" s="78"/>
      <c r="AJ87" s="78"/>
    </row>
    <row r="88" spans="4:29" ht="15.75" customHeight="1">
      <c r="D88" s="51" t="s">
        <v>87</v>
      </c>
      <c r="E88" s="51"/>
      <c r="F88" s="51"/>
      <c r="G88" s="51"/>
      <c r="H88" s="51"/>
      <c r="I88" s="51"/>
      <c r="J88" s="51"/>
      <c r="K88" s="50"/>
      <c r="O88" s="51"/>
      <c r="P88" s="182"/>
      <c r="Q88" s="182"/>
      <c r="R88" s="182"/>
      <c r="S88" s="182"/>
      <c r="T88" s="182"/>
      <c r="U88" s="182"/>
      <c r="V88" s="182"/>
      <c r="W88" s="182"/>
      <c r="X88" s="182"/>
      <c r="Y88" s="182"/>
      <c r="Z88" s="182"/>
      <c r="AA88" s="182"/>
      <c r="AB88" s="182"/>
      <c r="AC88" s="182"/>
    </row>
    <row r="89" spans="3:29" ht="21" customHeight="1">
      <c r="C89" s="53"/>
      <c r="D89" s="110"/>
      <c r="E89" s="152" t="s">
        <v>102</v>
      </c>
      <c r="F89" s="152"/>
      <c r="G89" s="152"/>
      <c r="H89" s="152"/>
      <c r="I89" s="152"/>
      <c r="J89" s="152"/>
      <c r="K89" s="53"/>
      <c r="O89" s="62"/>
      <c r="P89" s="60"/>
      <c r="Q89" s="60"/>
      <c r="R89" s="60"/>
      <c r="S89" s="60"/>
      <c r="T89" s="60"/>
      <c r="U89" s="60"/>
      <c r="V89" s="60"/>
      <c r="W89" s="60"/>
      <c r="X89" s="60"/>
      <c r="Y89" s="60"/>
      <c r="Z89" s="60"/>
      <c r="AA89" s="60"/>
      <c r="AB89" s="60"/>
      <c r="AC89" s="60"/>
    </row>
    <row r="90" spans="2:22" ht="19.5" customHeight="1">
      <c r="B90" s="2"/>
      <c r="C90" s="53"/>
      <c r="D90" s="110"/>
      <c r="E90" s="52"/>
      <c r="F90" s="111"/>
      <c r="G90" s="111"/>
      <c r="H90" s="111"/>
      <c r="I90" s="111"/>
      <c r="J90" s="53"/>
      <c r="K90" s="53"/>
      <c r="L90" s="60"/>
      <c r="M90" s="60"/>
      <c r="N90" s="60"/>
      <c r="O90" s="60"/>
      <c r="P90" s="60"/>
      <c r="Q90" s="60"/>
      <c r="R90" s="60"/>
      <c r="S90" s="60"/>
      <c r="T90" s="60"/>
      <c r="U90" s="60" t="s">
        <v>1</v>
      </c>
      <c r="V90" s="60"/>
    </row>
    <row r="91" spans="4:22" ht="15.75">
      <c r="D91" s="110"/>
      <c r="G91" s="112" t="s">
        <v>103</v>
      </c>
      <c r="H91" s="112" t="s">
        <v>104</v>
      </c>
      <c r="I91" s="112" t="s">
        <v>105</v>
      </c>
      <c r="K91" s="112" t="s">
        <v>106</v>
      </c>
      <c r="L91" s="112" t="s">
        <v>107</v>
      </c>
      <c r="M91" s="53"/>
      <c r="N91" s="53"/>
      <c r="O91" s="53"/>
      <c r="P91" s="53"/>
      <c r="Q91" s="53"/>
      <c r="R91" s="53"/>
      <c r="S91" s="53"/>
      <c r="T91" s="53"/>
      <c r="U91" s="53"/>
      <c r="V91" s="53"/>
    </row>
    <row r="92" spans="4:22" ht="15.75">
      <c r="D92" s="113" t="s">
        <v>108</v>
      </c>
      <c r="G92" s="114">
        <v>1.0389</v>
      </c>
      <c r="H92" s="114">
        <v>1.0783</v>
      </c>
      <c r="I92" s="114">
        <v>1.1254</v>
      </c>
      <c r="K92" s="114">
        <v>1.1755</v>
      </c>
      <c r="L92" s="114">
        <v>1.2433</v>
      </c>
      <c r="M92" s="53"/>
      <c r="N92" s="53"/>
      <c r="O92" s="53"/>
      <c r="P92" s="53"/>
      <c r="Q92" s="53"/>
      <c r="R92" s="53"/>
      <c r="S92" s="53"/>
      <c r="T92" s="53"/>
      <c r="U92" s="53"/>
      <c r="V92" s="53"/>
    </row>
    <row r="93" ht="15.75">
      <c r="O93" s="1" t="s">
        <v>1</v>
      </c>
    </row>
  </sheetData>
  <mergeCells count="38">
    <mergeCell ref="M7:N7"/>
    <mergeCell ref="I4:J6"/>
    <mergeCell ref="I7:J7"/>
    <mergeCell ref="H4:H6"/>
    <mergeCell ref="P85:AC86"/>
    <mergeCell ref="P87:AC88"/>
    <mergeCell ref="U7:V7"/>
    <mergeCell ref="W7:X7"/>
    <mergeCell ref="Y7:Z7"/>
    <mergeCell ref="S7:T7"/>
    <mergeCell ref="Q7:R7"/>
    <mergeCell ref="AA3:AC3"/>
    <mergeCell ref="AA4:AA6"/>
    <mergeCell ref="AC4:AC6"/>
    <mergeCell ref="Y4:Z6"/>
    <mergeCell ref="U3:Z3"/>
    <mergeCell ref="W4:W6"/>
    <mergeCell ref="AB4:AB6"/>
    <mergeCell ref="U4:V6"/>
    <mergeCell ref="P3:T3"/>
    <mergeCell ref="H3:K3"/>
    <mergeCell ref="L3:O3"/>
    <mergeCell ref="L4:L6"/>
    <mergeCell ref="K4:K6"/>
    <mergeCell ref="O4:O6"/>
    <mergeCell ref="S4:T6"/>
    <mergeCell ref="P4:P6"/>
    <mergeCell ref="M4:N6"/>
    <mergeCell ref="Q4:R6"/>
    <mergeCell ref="E89:J89"/>
    <mergeCell ref="D4:D6"/>
    <mergeCell ref="G4:G6"/>
    <mergeCell ref="A3:A6"/>
    <mergeCell ref="B3:B6"/>
    <mergeCell ref="C3:C6"/>
    <mergeCell ref="D3:G3"/>
    <mergeCell ref="E7:F7"/>
    <mergeCell ref="E4:F6"/>
  </mergeCells>
  <printOptions horizontalCentered="1"/>
  <pageMargins left="0.25" right="0.25" top="0.25" bottom="0.5" header="0" footer="0"/>
  <pageSetup horizontalDpi="600" verticalDpi="600" orientation="landscape" paperSize="9" scale="60" r:id="rId1"/>
  <headerFooter alignWithMargins="0">
    <oddFooter>&amp;Larora tarun&amp;R&amp;D &amp;T</oddFooter>
  </headerFooter>
  <colBreaks count="1" manualBreakCount="1">
    <brk id="15"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NICYBU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dc:creator>
  <cp:keywords/>
  <dc:description/>
  <cp:lastModifiedBy> </cp:lastModifiedBy>
  <cp:lastPrinted>2008-05-13T05:47:01Z</cp:lastPrinted>
  <dcterms:created xsi:type="dcterms:W3CDTF">2001-08-20T09:43:07Z</dcterms:created>
  <dcterms:modified xsi:type="dcterms:W3CDTF">2008-06-06T10:20:42Z</dcterms:modified>
  <cp:category/>
  <cp:version/>
  <cp:contentType/>
  <cp:contentStatus/>
</cp:coreProperties>
</file>