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hatisgarh(F)" sheetId="1" r:id="rId1"/>
  </sheets>
  <definedNames>
    <definedName name="_xlnm.Print_Area" localSheetId="0">'Chhatisgarh(F)'!$A$1:$P$122</definedName>
    <definedName name="_xlnm.Print_Titles" localSheetId="0">'Chhatisgarh(F)'!$A:$B,'Chhatisgarh(F)'!$1:$7</definedName>
  </definedNames>
  <calcPr fullCalcOnLoad="1"/>
</workbook>
</file>

<file path=xl/sharedStrings.xml><?xml version="1.0" encoding="utf-8"?>
<sst xmlns="http://schemas.openxmlformats.org/spreadsheetml/2006/main" count="159" uniqueCount="145">
  <si>
    <t xml:space="preserve">FINANCIAL PERFORMANCE OF CHHATISGARH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</si>
  <si>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</si>
  <si>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</si>
  <si>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</si>
  <si>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</si>
  <si>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</si>
  <si>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</si>
  <si>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</si>
  <si>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</si>
  <si>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 xml:space="preserve">Annual Plan - 2006-07 </t>
  </si>
  <si>
    <t>Approved Outlay</t>
  </si>
  <si>
    <t>Revised Outlay</t>
  </si>
  <si>
    <t>Actual Expenditure</t>
  </si>
  <si>
    <t xml:space="preserve">Revised Outlay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</si>
  <si>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</si>
  <si>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</si>
  <si>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</si>
  <si>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</si>
  <si>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</si>
  <si>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</si>
  <si>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</si>
  <si>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</si>
  <si>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</si>
  <si>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</si>
  <si>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</si>
  <si>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</si>
  <si>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</si>
  <si>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</si>
  <si>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</si>
  <si>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</si>
  <si>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</si>
  <si>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</si>
  <si>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</si>
  <si>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</si>
  <si>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</si>
  <si>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</si>
  <si>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</si>
  <si>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</si>
  <si>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</si>
  <si>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</si>
  <si>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</si>
  <si>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</si>
  <si>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</si>
  <si>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</si>
  <si>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</si>
  <si>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</si>
  <si>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</si>
  <si>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</si>
  <si>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</si>
  <si>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</si>
  <si>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</si>
  <si>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</si>
  <si>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</si>
  <si>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</si>
  <si>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</si>
  <si>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</si>
  <si>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</si>
  <si>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</si>
  <si>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</si>
  <si>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</si>
  <si>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</si>
  <si>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</si>
  <si>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</si>
  <si>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</si>
  <si>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</si>
  <si>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</si>
  <si>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</si>
  <si>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</si>
  <si>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</si>
  <si>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</si>
  <si>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</si>
  <si>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</si>
  <si>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</si>
  <si>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</si>
  <si>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</si>
  <si>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</si>
  <si>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</si>
  <si>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</si>
  <si>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</si>
  <si>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</si>
  <si>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</si>
  <si>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</si>
  <si>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</si>
  <si>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</si>
  <si>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</si>
  <si>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</si>
  <si>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</si>
  <si>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</si>
  <si>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</si>
  <si>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</si>
  <si>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</si>
  <si>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</si>
  <si>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</si>
  <si>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</si>
  <si>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</si>
  <si>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</si>
  <si>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</si>
  <si>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</si>
  <si>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</si>
  <si>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</si>
  <si>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</si>
  <si>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</si>
  <si>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</si>
  <si>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</si>
  <si>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</si>
  <si>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</si>
  <si>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</si>
  <si>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</si>
  <si>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</si>
  <si>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</si>
  <si>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</si>
  <si>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</si>
  <si>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</si>
  <si>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</si>
  <si>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</si>
  <si>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</si>
  <si>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</si>
  <si>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</si>
  <si>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</si>
  <si>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</si>
  <si>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</si>
  <si>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</si>
  <si>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</si>
  <si>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</si>
  <si>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</si>
  <si>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</si>
  <si>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</si>
  <si>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</si>
  <si>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</si>
  <si>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</si>
  <si>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</si>
  <si>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</si>
  <si>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</si>
  <si>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</si>
  <si>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</si>
  <si>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</si>
  <si>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</si>
  <si>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</si>
  <si>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</si>
  <si>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</si>
  <si>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</si>
  <si>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</si>
  <si>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</si>
  <si>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</si>
  <si>
    <t>updated on 19th September,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</si>
</sst>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164" fontId="25" fillId="24" borderId="10" xfId="57" applyNumberFormat="1" applyFont="1" applyFill="1" applyBorder="1" applyAlignment="1">
      <alignment vertical="center"/>
      <protection/>
    </xf>
    <xf numFmtId="165" fontId="23" fillId="24" borderId="0" xfId="57" applyFont="1" applyFill="1" applyBorder="1" applyAlignment="1">
      <alignment vertical="center"/>
      <protection/>
    </xf>
    <xf numFmtId="164" fontId="23" fillId="24" borderId="0" xfId="57" applyNumberFormat="1" applyFont="1" applyFill="1" applyAlignment="1">
      <alignment vertical="center"/>
      <protection/>
    </xf>
    <xf numFmtId="164" fontId="24" fillId="24" borderId="0" xfId="57" applyNumberFormat="1" applyFont="1" applyFill="1" applyAlignment="1">
      <alignment vertical="center"/>
      <protection/>
    </xf>
    <xf numFmtId="164" fontId="26" fillId="24" borderId="11" xfId="57" applyNumberFormat="1" applyFont="1" applyFill="1" applyBorder="1" applyAlignment="1" quotePrefix="1">
      <alignment horizontal="center" vertical="center"/>
      <protection/>
    </xf>
    <xf numFmtId="164" fontId="26" fillId="24" borderId="11" xfId="57" applyNumberFormat="1" applyFont="1" applyFill="1" applyBorder="1" applyAlignment="1" applyProtection="1" quotePrefix="1">
      <alignment horizontal="center" vertical="center"/>
      <protection/>
    </xf>
    <xf numFmtId="0" fontId="26" fillId="24" borderId="11" xfId="0" applyFont="1" applyFill="1" applyBorder="1" applyAlignment="1" quotePrefix="1">
      <alignment horizontal="center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164" fontId="29" fillId="24" borderId="12" xfId="57" applyNumberFormat="1" applyFont="1" applyFill="1" applyBorder="1" applyAlignment="1">
      <alignment vertical="center"/>
      <protection/>
    </xf>
    <xf numFmtId="164" fontId="29" fillId="24" borderId="13" xfId="57" applyNumberFormat="1" applyFont="1" applyFill="1" applyBorder="1" applyAlignment="1" applyProtection="1">
      <alignment horizontal="left" vertical="center"/>
      <protection/>
    </xf>
    <xf numFmtId="0" fontId="30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/>
    </xf>
    <xf numFmtId="164" fontId="29" fillId="24" borderId="16" xfId="57" applyNumberFormat="1" applyFont="1" applyFill="1" applyBorder="1" applyAlignment="1">
      <alignment vertical="center"/>
      <protection/>
    </xf>
    <xf numFmtId="164" fontId="30" fillId="24" borderId="13" xfId="57" applyNumberFormat="1" applyFont="1" applyFill="1" applyBorder="1" applyAlignment="1" applyProtection="1">
      <alignment horizontal="left" vertical="center"/>
      <protection/>
    </xf>
    <xf numFmtId="2" fontId="30" fillId="24" borderId="13" xfId="0" applyNumberFormat="1" applyFont="1" applyFill="1" applyBorder="1" applyAlignment="1">
      <alignment/>
    </xf>
    <xf numFmtId="165" fontId="30" fillId="0" borderId="13" xfId="0" applyNumberFormat="1" applyFont="1" applyBorder="1" applyAlignment="1">
      <alignment vertical="center"/>
    </xf>
    <xf numFmtId="165" fontId="30" fillId="24" borderId="13" xfId="0" applyNumberFormat="1" applyFont="1" applyFill="1" applyBorder="1" applyAlignment="1">
      <alignment/>
    </xf>
    <xf numFmtId="2" fontId="30" fillId="24" borderId="17" xfId="0" applyNumberFormat="1" applyFont="1" applyFill="1" applyBorder="1" applyAlignment="1">
      <alignment/>
    </xf>
    <xf numFmtId="0" fontId="24" fillId="24" borderId="13" xfId="0" applyFont="1" applyFill="1" applyBorder="1" applyAlignment="1">
      <alignment/>
    </xf>
    <xf numFmtId="164" fontId="29" fillId="24" borderId="18" xfId="57" applyNumberFormat="1" applyFont="1" applyFill="1" applyBorder="1" applyAlignment="1">
      <alignment vertical="center"/>
      <protection/>
    </xf>
    <xf numFmtId="165" fontId="30" fillId="24" borderId="17" xfId="0" applyNumberFormat="1" applyFont="1" applyFill="1" applyBorder="1" applyAlignment="1">
      <alignment/>
    </xf>
    <xf numFmtId="164" fontId="22" fillId="24" borderId="13" xfId="57" applyNumberFormat="1" applyFont="1" applyFill="1" applyBorder="1" applyAlignment="1" applyProtection="1">
      <alignment horizontal="left" vertical="center"/>
      <protection/>
    </xf>
    <xf numFmtId="2" fontId="26" fillId="24" borderId="13" xfId="0" applyNumberFormat="1" applyFont="1" applyFill="1" applyBorder="1" applyAlignment="1">
      <alignment/>
    </xf>
    <xf numFmtId="165" fontId="26" fillId="24" borderId="13" xfId="0" applyNumberFormat="1" applyFont="1" applyFill="1" applyBorder="1" applyAlignment="1">
      <alignment/>
    </xf>
    <xf numFmtId="165" fontId="29" fillId="24" borderId="13" xfId="0" applyNumberFormat="1" applyFont="1" applyFill="1" applyBorder="1" applyAlignment="1">
      <alignment/>
    </xf>
    <xf numFmtId="165" fontId="26" fillId="24" borderId="17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31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/>
    </xf>
    <xf numFmtId="173" fontId="30" fillId="24" borderId="13" xfId="0" applyNumberFormat="1" applyFont="1" applyFill="1" applyBorder="1" applyAlignment="1">
      <alignment horizontal="center"/>
    </xf>
    <xf numFmtId="165" fontId="30" fillId="0" borderId="13" xfId="0" applyNumberFormat="1" applyFont="1" applyBorder="1" applyAlignment="1">
      <alignment/>
    </xf>
    <xf numFmtId="165" fontId="26" fillId="24" borderId="13" xfId="0" applyNumberFormat="1" applyFont="1" applyFill="1" applyBorder="1" applyAlignment="1">
      <alignment horizontal="right"/>
    </xf>
    <xf numFmtId="173" fontId="26" fillId="24" borderId="13" xfId="0" applyNumberFormat="1" applyFont="1" applyFill="1" applyBorder="1" applyAlignment="1">
      <alignment horizontal="center"/>
    </xf>
    <xf numFmtId="164" fontId="29" fillId="24" borderId="19" xfId="57" applyNumberFormat="1" applyFont="1" applyFill="1" applyBorder="1" applyAlignment="1">
      <alignment vertical="center"/>
      <protection/>
    </xf>
    <xf numFmtId="2" fontId="30" fillId="24" borderId="13" xfId="0" applyNumberFormat="1" applyFont="1" applyFill="1" applyBorder="1" applyAlignment="1">
      <alignment horizontal="center"/>
    </xf>
    <xf numFmtId="39" fontId="30" fillId="24" borderId="13" xfId="0" applyNumberFormat="1" applyFont="1" applyFill="1" applyBorder="1" applyAlignment="1">
      <alignment horizontal="center"/>
    </xf>
    <xf numFmtId="165" fontId="29" fillId="24" borderId="17" xfId="0" applyNumberFormat="1" applyFont="1" applyFill="1" applyBorder="1" applyAlignment="1">
      <alignment/>
    </xf>
    <xf numFmtId="2" fontId="30" fillId="0" borderId="13" xfId="0" applyNumberFormat="1" applyFont="1" applyFill="1" applyBorder="1" applyAlignment="1">
      <alignment/>
    </xf>
    <xf numFmtId="165" fontId="33" fillId="24" borderId="13" xfId="0" applyNumberFormat="1" applyFont="1" applyFill="1" applyBorder="1" applyAlignment="1">
      <alignment/>
    </xf>
    <xf numFmtId="165" fontId="33" fillId="24" borderId="17" xfId="0" applyNumberFormat="1" applyFont="1" applyFill="1" applyBorder="1" applyAlignment="1">
      <alignment/>
    </xf>
    <xf numFmtId="164" fontId="29" fillId="24" borderId="18" xfId="57" applyNumberFormat="1" applyFont="1" applyFill="1" applyBorder="1" applyAlignment="1">
      <alignment horizontal="right" vertical="center"/>
      <protection/>
    </xf>
    <xf numFmtId="164" fontId="30" fillId="24" borderId="13" xfId="57" applyNumberFormat="1" applyFont="1" applyFill="1" applyBorder="1" applyAlignment="1">
      <alignment vertical="center"/>
      <protection/>
    </xf>
    <xf numFmtId="2" fontId="26" fillId="24" borderId="17" xfId="0" applyNumberFormat="1" applyFont="1" applyFill="1" applyBorder="1" applyAlignment="1">
      <alignment/>
    </xf>
    <xf numFmtId="164" fontId="33" fillId="24" borderId="13" xfId="57" applyNumberFormat="1" applyFont="1" applyFill="1" applyBorder="1" applyAlignment="1" applyProtection="1">
      <alignment horizontal="left" vertical="center"/>
      <protection/>
    </xf>
    <xf numFmtId="165" fontId="26" fillId="24" borderId="13" xfId="0" applyNumberFormat="1" applyFont="1" applyFill="1" applyBorder="1" applyAlignment="1">
      <alignment/>
    </xf>
    <xf numFmtId="2" fontId="34" fillId="24" borderId="17" xfId="0" applyNumberFormat="1" applyFont="1" applyFill="1" applyBorder="1" applyAlignment="1">
      <alignment/>
    </xf>
    <xf numFmtId="164" fontId="29" fillId="24" borderId="19" xfId="57" applyNumberFormat="1" applyFont="1" applyFill="1" applyBorder="1" applyAlignment="1">
      <alignment horizontal="center" vertical="center"/>
      <protection/>
    </xf>
    <xf numFmtId="164" fontId="22" fillId="24" borderId="20" xfId="57" applyNumberFormat="1" applyFont="1" applyFill="1" applyBorder="1" applyAlignment="1" applyProtection="1">
      <alignment horizontal="left" vertical="center"/>
      <protection/>
    </xf>
    <xf numFmtId="2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26" fillId="24" borderId="20" xfId="0" applyNumberFormat="1" applyFont="1" applyFill="1" applyBorder="1" applyAlignment="1">
      <alignment/>
    </xf>
    <xf numFmtId="165" fontId="34" fillId="24" borderId="21" xfId="0" applyNumberFormat="1" applyFont="1" applyFill="1" applyBorder="1" applyAlignment="1">
      <alignment/>
    </xf>
    <xf numFmtId="164" fontId="35" fillId="24" borderId="18" xfId="57" applyNumberFormat="1" applyFont="1" applyFill="1" applyBorder="1" applyAlignment="1">
      <alignment vertical="center"/>
      <protection/>
    </xf>
    <xf numFmtId="164" fontId="29" fillId="24" borderId="0" xfId="57" applyNumberFormat="1" applyFont="1" applyFill="1" applyAlignment="1">
      <alignment vertical="center"/>
      <protection/>
    </xf>
    <xf numFmtId="0" fontId="36" fillId="24" borderId="0" xfId="0" applyFont="1" applyFill="1" applyAlignment="1">
      <alignment/>
    </xf>
    <xf numFmtId="164" fontId="36" fillId="24" borderId="0" xfId="57" applyNumberFormat="1" applyFont="1" applyFill="1" applyAlignment="1">
      <alignment vertical="center"/>
      <protection/>
    </xf>
    <xf numFmtId="164" fontId="31" fillId="24" borderId="18" xfId="57" applyNumberFormat="1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top" wrapText="1"/>
    </xf>
    <xf numFmtId="0" fontId="26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164" fontId="21" fillId="24" borderId="0" xfId="57" applyNumberFormat="1" applyFont="1" applyFill="1" applyBorder="1" applyAlignment="1" applyProtection="1">
      <alignment horizontal="center" vertical="center"/>
      <protection/>
    </xf>
    <xf numFmtId="164" fontId="26" fillId="24" borderId="11" xfId="57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vertical="top" wrapText="1"/>
    </xf>
    <xf numFmtId="164" fontId="26" fillId="24" borderId="11" xfId="57" applyNumberFormat="1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ut03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5"/>
  <sheetViews>
    <sheetView tabSelected="1" zoomScale="85" zoomScaleNormal="85" zoomScaleSheetLayoutView="50" workbookViewId="0" topLeftCell="A115">
      <selection activeCell="B126" sqref="B126"/>
    </sheetView>
  </sheetViews>
  <sheetFormatPr defaultColWidth="9.140625" defaultRowHeight="12.75"/>
  <cols>
    <col min="1" max="1" width="5.28125" style="62" customWidth="1"/>
    <col min="2" max="2" width="55.421875" style="7" customWidth="1"/>
    <col min="3" max="3" width="16.140625" style="3" customWidth="1"/>
    <col min="4" max="4" width="14.421875" style="3" customWidth="1"/>
    <col min="5" max="5" width="13.7109375" style="3" customWidth="1"/>
    <col min="6" max="6" width="14.421875" style="3" customWidth="1"/>
    <col min="7" max="7" width="12.7109375" style="3" customWidth="1"/>
    <col min="8" max="9" width="14.140625" style="3" customWidth="1"/>
    <col min="10" max="10" width="13.8515625" style="3" customWidth="1"/>
    <col min="11" max="11" width="13.421875" style="3" customWidth="1"/>
    <col min="12" max="12" width="14.7109375" style="3" customWidth="1"/>
    <col min="13" max="13" width="13.7109375" style="3" customWidth="1"/>
    <col min="14" max="15" width="14.8515625" style="3" customWidth="1"/>
    <col min="16" max="16" width="14.7109375" style="3" customWidth="1"/>
    <col min="17" max="17" width="13.7109375" style="3" customWidth="1"/>
    <col min="18" max="18" width="14.8515625" style="3" customWidth="1"/>
    <col min="19" max="16384" width="9.140625" style="3" customWidth="1"/>
  </cols>
  <sheetData>
    <row r="1" spans="1:35" ht="15.75">
      <c r="A1" s="67"/>
      <c r="B1" s="67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 thickBot="1">
      <c r="A3" s="70" t="s">
        <v>2</v>
      </c>
      <c r="B3" s="68" t="s">
        <v>3</v>
      </c>
      <c r="C3" s="63" t="s">
        <v>4</v>
      </c>
      <c r="D3" s="71" t="s">
        <v>5</v>
      </c>
      <c r="E3" s="71"/>
      <c r="F3" s="71"/>
      <c r="G3" s="71" t="s">
        <v>6</v>
      </c>
      <c r="H3" s="71"/>
      <c r="I3" s="71"/>
      <c r="J3" s="71" t="s">
        <v>7</v>
      </c>
      <c r="K3" s="71"/>
      <c r="L3" s="71"/>
      <c r="M3" s="64" t="s">
        <v>8</v>
      </c>
      <c r="N3" s="65"/>
      <c r="O3" s="66"/>
      <c r="P3" s="64" t="s">
        <v>9</v>
      </c>
      <c r="Q3" s="65"/>
      <c r="R3" s="6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 customHeight="1" thickBot="1">
      <c r="A4" s="70"/>
      <c r="B4" s="68"/>
      <c r="C4" s="69"/>
      <c r="D4" s="63" t="s">
        <v>10</v>
      </c>
      <c r="E4" s="63" t="s">
        <v>11</v>
      </c>
      <c r="F4" s="63" t="s">
        <v>12</v>
      </c>
      <c r="G4" s="63" t="s">
        <v>10</v>
      </c>
      <c r="H4" s="63" t="s">
        <v>11</v>
      </c>
      <c r="I4" s="63" t="s">
        <v>12</v>
      </c>
      <c r="J4" s="63" t="s">
        <v>10</v>
      </c>
      <c r="K4" s="63" t="s">
        <v>11</v>
      </c>
      <c r="L4" s="63" t="s">
        <v>12</v>
      </c>
      <c r="M4" s="63" t="s">
        <v>10</v>
      </c>
      <c r="N4" s="63" t="s">
        <v>11</v>
      </c>
      <c r="O4" s="63" t="s">
        <v>12</v>
      </c>
      <c r="P4" s="63" t="s">
        <v>10</v>
      </c>
      <c r="Q4" s="63" t="s">
        <v>13</v>
      </c>
      <c r="R4" s="63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 customHeight="1" thickBot="1">
      <c r="A5" s="70"/>
      <c r="B5" s="68"/>
      <c r="C5" s="69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 customHeight="1" thickBot="1">
      <c r="A6" s="70"/>
      <c r="B6" s="68"/>
      <c r="C6" s="6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2" customFormat="1" ht="15" customHeight="1" thickBot="1">
      <c r="A7" s="8" t="s">
        <v>14</v>
      </c>
      <c r="B7" s="9" t="s">
        <v>15</v>
      </c>
      <c r="C7" s="10" t="s">
        <v>16</v>
      </c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27</v>
      </c>
      <c r="O7" s="10" t="s">
        <v>28</v>
      </c>
      <c r="P7" s="10">
        <v>16</v>
      </c>
      <c r="Q7" s="10">
        <v>17</v>
      </c>
      <c r="R7" s="10">
        <v>18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" customHeight="1">
      <c r="A8" s="13" t="s">
        <v>29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 customHeight="1">
      <c r="A9" s="18"/>
      <c r="B9" s="19" t="s">
        <v>30</v>
      </c>
      <c r="C9" s="20">
        <v>28561</v>
      </c>
      <c r="D9" s="20">
        <v>4562</v>
      </c>
      <c r="E9" s="20">
        <v>4562</v>
      </c>
      <c r="F9" s="20">
        <v>3039</v>
      </c>
      <c r="G9" s="21">
        <v>130</v>
      </c>
      <c r="H9" s="22">
        <v>9833</v>
      </c>
      <c r="I9" s="22">
        <v>9901</v>
      </c>
      <c r="J9" s="20">
        <v>4061</v>
      </c>
      <c r="K9" s="20">
        <v>4061</v>
      </c>
      <c r="L9" s="20">
        <v>2232.24</v>
      </c>
      <c r="M9" s="22">
        <v>4345.97</v>
      </c>
      <c r="N9" s="22">
        <v>4603.14</v>
      </c>
      <c r="O9" s="20">
        <v>3378.52</v>
      </c>
      <c r="P9" s="22">
        <v>8657.99</v>
      </c>
      <c r="Q9" s="22">
        <f>93.96+1518.14</f>
        <v>1612.1000000000001</v>
      </c>
      <c r="R9" s="23">
        <v>1288.06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 customHeight="1">
      <c r="A10" s="18"/>
      <c r="B10" s="19" t="s">
        <v>31</v>
      </c>
      <c r="C10" s="20"/>
      <c r="D10" s="20"/>
      <c r="E10" s="20"/>
      <c r="F10" s="20">
        <v>673</v>
      </c>
      <c r="G10" s="22">
        <v>0</v>
      </c>
      <c r="H10" s="22">
        <v>0</v>
      </c>
      <c r="I10" s="22">
        <v>0</v>
      </c>
      <c r="J10" s="20"/>
      <c r="K10" s="20"/>
      <c r="L10" s="20">
        <v>0</v>
      </c>
      <c r="M10" s="22">
        <v>0</v>
      </c>
      <c r="N10" s="22">
        <v>0</v>
      </c>
      <c r="O10" s="20">
        <v>0</v>
      </c>
      <c r="P10" s="22">
        <v>996.32</v>
      </c>
      <c r="Q10" s="22">
        <v>949.17</v>
      </c>
      <c r="R10" s="23">
        <v>671.65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 customHeight="1">
      <c r="A11" s="18"/>
      <c r="B11" s="19" t="s">
        <v>32</v>
      </c>
      <c r="C11" s="20">
        <v>1546</v>
      </c>
      <c r="D11" s="20">
        <v>247</v>
      </c>
      <c r="E11" s="20">
        <v>247</v>
      </c>
      <c r="F11" s="20">
        <v>231</v>
      </c>
      <c r="G11" s="21">
        <v>3</v>
      </c>
      <c r="H11" s="22">
        <v>262</v>
      </c>
      <c r="I11" s="22">
        <v>528</v>
      </c>
      <c r="J11" s="20">
        <v>298</v>
      </c>
      <c r="K11" s="20">
        <v>298</v>
      </c>
      <c r="L11" s="20">
        <v>193.63</v>
      </c>
      <c r="M11" s="22">
        <v>291.1</v>
      </c>
      <c r="N11" s="22">
        <v>231.06</v>
      </c>
      <c r="O11" s="20">
        <v>221.9</v>
      </c>
      <c r="P11" s="22">
        <v>0</v>
      </c>
      <c r="Q11" s="22">
        <v>0</v>
      </c>
      <c r="R11" s="2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 customHeight="1">
      <c r="A12" s="18"/>
      <c r="B12" s="19" t="s">
        <v>33</v>
      </c>
      <c r="C12" s="20"/>
      <c r="D12" s="20"/>
      <c r="E12" s="20"/>
      <c r="F12" s="20"/>
      <c r="G12" s="22"/>
      <c r="H12" s="22"/>
      <c r="I12" s="22"/>
      <c r="J12" s="24"/>
      <c r="K12" s="24"/>
      <c r="L12" s="20"/>
      <c r="M12" s="24"/>
      <c r="N12" s="24"/>
      <c r="O12" s="20"/>
      <c r="P12" s="22"/>
      <c r="Q12" s="22"/>
      <c r="R12" s="23">
        <v>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 customHeight="1">
      <c r="A13" s="25"/>
      <c r="B13" s="19" t="s">
        <v>34</v>
      </c>
      <c r="C13" s="20">
        <v>8959</v>
      </c>
      <c r="D13" s="20">
        <v>1431</v>
      </c>
      <c r="E13" s="20">
        <v>1431</v>
      </c>
      <c r="F13" s="20">
        <v>1124</v>
      </c>
      <c r="G13" s="21">
        <v>17</v>
      </c>
      <c r="H13" s="22">
        <v>1660</v>
      </c>
      <c r="I13" s="22">
        <v>1849</v>
      </c>
      <c r="J13" s="20">
        <v>4037</v>
      </c>
      <c r="K13" s="20">
        <v>4037</v>
      </c>
      <c r="L13" s="20">
        <v>2692.68</v>
      </c>
      <c r="M13" s="22">
        <v>5071.39</v>
      </c>
      <c r="N13" s="22">
        <v>4901.76</v>
      </c>
      <c r="O13" s="20">
        <v>3383.4</v>
      </c>
      <c r="P13" s="22">
        <v>5271.01</v>
      </c>
      <c r="Q13" s="22">
        <v>7401.56</v>
      </c>
      <c r="R13" s="23">
        <v>6438.13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" customHeight="1">
      <c r="A14" s="25"/>
      <c r="B14" s="19" t="s">
        <v>35</v>
      </c>
      <c r="C14" s="20"/>
      <c r="D14" s="20">
        <v>0</v>
      </c>
      <c r="E14" s="20"/>
      <c r="F14" s="20">
        <v>0</v>
      </c>
      <c r="G14" s="21">
        <v>0</v>
      </c>
      <c r="H14" s="22">
        <v>0</v>
      </c>
      <c r="I14" s="22">
        <v>0</v>
      </c>
      <c r="J14" s="20"/>
      <c r="K14" s="20"/>
      <c r="L14" s="20">
        <v>0</v>
      </c>
      <c r="M14" s="22">
        <v>0</v>
      </c>
      <c r="N14" s="22">
        <v>0</v>
      </c>
      <c r="O14" s="20">
        <v>0</v>
      </c>
      <c r="P14" s="22">
        <v>0</v>
      </c>
      <c r="Q14" s="22">
        <v>0</v>
      </c>
      <c r="R14" s="23"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" customHeight="1">
      <c r="A15" s="25"/>
      <c r="B15" s="19" t="s">
        <v>36</v>
      </c>
      <c r="C15" s="20">
        <v>1884</v>
      </c>
      <c r="D15" s="20">
        <v>246</v>
      </c>
      <c r="E15" s="20">
        <v>246</v>
      </c>
      <c r="F15" s="20">
        <v>223</v>
      </c>
      <c r="G15" s="21">
        <v>3</v>
      </c>
      <c r="H15" s="22">
        <v>276</v>
      </c>
      <c r="I15" s="22">
        <v>332</v>
      </c>
      <c r="J15" s="20">
        <v>251</v>
      </c>
      <c r="K15" s="20">
        <v>251</v>
      </c>
      <c r="L15" s="20">
        <v>245.28</v>
      </c>
      <c r="M15" s="22">
        <v>403.99</v>
      </c>
      <c r="N15" s="22">
        <v>408.85</v>
      </c>
      <c r="O15" s="20">
        <v>409.29</v>
      </c>
      <c r="P15" s="22">
        <v>595.2</v>
      </c>
      <c r="Q15" s="22">
        <v>554.85</v>
      </c>
      <c r="R15" s="23">
        <v>543.5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 customHeight="1">
      <c r="A16" s="25"/>
      <c r="B16" s="19" t="s">
        <v>37</v>
      </c>
      <c r="C16" s="20">
        <v>32718</v>
      </c>
      <c r="D16" s="20">
        <v>5226</v>
      </c>
      <c r="E16" s="20">
        <v>5226</v>
      </c>
      <c r="F16" s="20">
        <v>4821</v>
      </c>
      <c r="G16" s="21">
        <v>61</v>
      </c>
      <c r="H16" s="22">
        <v>7010</v>
      </c>
      <c r="I16" s="22">
        <v>6761</v>
      </c>
      <c r="J16" s="20">
        <v>6999</v>
      </c>
      <c r="K16" s="20">
        <v>6999</v>
      </c>
      <c r="L16" s="20">
        <v>6185.42</v>
      </c>
      <c r="M16" s="22">
        <v>7935</v>
      </c>
      <c r="N16" s="22">
        <v>13985.69</v>
      </c>
      <c r="O16" s="20">
        <v>6754.87</v>
      </c>
      <c r="P16" s="22">
        <v>12940</v>
      </c>
      <c r="Q16" s="22">
        <v>15090.93</v>
      </c>
      <c r="R16" s="23">
        <v>13966.45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" customHeight="1">
      <c r="A17" s="25"/>
      <c r="B17" s="19" t="s">
        <v>38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  <c r="H17" s="22">
        <v>0</v>
      </c>
      <c r="I17" s="22">
        <v>0</v>
      </c>
      <c r="J17" s="20"/>
      <c r="K17" s="20"/>
      <c r="L17" s="20">
        <v>0</v>
      </c>
      <c r="M17" s="22">
        <v>0</v>
      </c>
      <c r="N17" s="22">
        <v>0</v>
      </c>
      <c r="O17" s="20">
        <v>0</v>
      </c>
      <c r="P17" s="22">
        <v>0</v>
      </c>
      <c r="Q17" s="22">
        <v>0</v>
      </c>
      <c r="R17" s="23"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5" customHeight="1">
      <c r="A18" s="25"/>
      <c r="B18" s="19" t="s">
        <v>39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2">
        <v>0</v>
      </c>
      <c r="J18" s="20"/>
      <c r="K18" s="20"/>
      <c r="L18" s="20">
        <v>0</v>
      </c>
      <c r="M18" s="22">
        <v>0</v>
      </c>
      <c r="N18" s="22">
        <v>0</v>
      </c>
      <c r="O18" s="20">
        <v>0</v>
      </c>
      <c r="P18" s="22">
        <v>0</v>
      </c>
      <c r="Q18" s="22">
        <v>0</v>
      </c>
      <c r="R18" s="23">
        <v>1630.64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" customHeight="1">
      <c r="A19" s="25"/>
      <c r="B19" s="19" t="s">
        <v>40</v>
      </c>
      <c r="C19" s="20">
        <v>2856</v>
      </c>
      <c r="D19" s="20">
        <v>456</v>
      </c>
      <c r="E19" s="20">
        <v>456</v>
      </c>
      <c r="F19" s="20">
        <v>121</v>
      </c>
      <c r="G19" s="21">
        <v>5</v>
      </c>
      <c r="H19" s="22">
        <v>477</v>
      </c>
      <c r="I19" s="22">
        <v>1054</v>
      </c>
      <c r="J19" s="20">
        <v>500</v>
      </c>
      <c r="K19" s="20">
        <v>500</v>
      </c>
      <c r="L19" s="20">
        <v>940</v>
      </c>
      <c r="M19" s="22">
        <v>500</v>
      </c>
      <c r="N19" s="22">
        <v>500</v>
      </c>
      <c r="O19" s="20">
        <v>1052.95</v>
      </c>
      <c r="P19" s="22">
        <v>500</v>
      </c>
      <c r="Q19" s="22">
        <v>1200</v>
      </c>
      <c r="R19" s="23">
        <v>935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" customHeight="1">
      <c r="A20" s="25"/>
      <c r="B20" s="19" t="s">
        <v>41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2">
        <v>0</v>
      </c>
      <c r="I20" s="22">
        <v>0</v>
      </c>
      <c r="J20" s="20"/>
      <c r="K20" s="20"/>
      <c r="L20" s="20">
        <v>0</v>
      </c>
      <c r="M20" s="22">
        <v>0</v>
      </c>
      <c r="N20" s="22">
        <v>0</v>
      </c>
      <c r="O20" s="20">
        <v>0</v>
      </c>
      <c r="P20" s="22">
        <v>0</v>
      </c>
      <c r="Q20" s="22">
        <v>0</v>
      </c>
      <c r="R20" s="23"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" customHeight="1">
      <c r="A21" s="25"/>
      <c r="B21" s="19" t="s">
        <v>42</v>
      </c>
      <c r="C21" s="20">
        <v>9573</v>
      </c>
      <c r="D21" s="20">
        <v>1529</v>
      </c>
      <c r="E21" s="20">
        <v>1529</v>
      </c>
      <c r="F21" s="20">
        <v>1504</v>
      </c>
      <c r="G21" s="21">
        <v>32</v>
      </c>
      <c r="H21" s="22">
        <v>3153</v>
      </c>
      <c r="I21" s="22">
        <v>3019</v>
      </c>
      <c r="J21" s="20">
        <v>4290</v>
      </c>
      <c r="K21" s="20">
        <v>4290</v>
      </c>
      <c r="L21" s="22">
        <v>3230.21</v>
      </c>
      <c r="M21" s="22">
        <v>8073.27</v>
      </c>
      <c r="N21" s="22">
        <v>3909.18</v>
      </c>
      <c r="O21" s="20">
        <v>2930.33</v>
      </c>
      <c r="P21" s="22">
        <v>6832.88</v>
      </c>
      <c r="Q21" s="22">
        <v>6180.88</v>
      </c>
      <c r="R21" s="23">
        <v>6180.88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" customHeight="1">
      <c r="A22" s="25"/>
      <c r="B22" s="19" t="s">
        <v>127</v>
      </c>
      <c r="C22" s="20"/>
      <c r="D22" s="20"/>
      <c r="E22" s="20"/>
      <c r="F22" s="20"/>
      <c r="G22" s="22"/>
      <c r="H22" s="22"/>
      <c r="I22" s="22"/>
      <c r="J22" s="20"/>
      <c r="K22" s="20"/>
      <c r="L22" s="22"/>
      <c r="M22" s="22"/>
      <c r="N22" s="22"/>
      <c r="O22" s="22"/>
      <c r="P22" s="22"/>
      <c r="Q22" s="22"/>
      <c r="R22" s="2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" customHeight="1">
      <c r="A23" s="25"/>
      <c r="B23" s="19" t="s">
        <v>43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v>0</v>
      </c>
      <c r="I23" s="22">
        <v>0</v>
      </c>
      <c r="J23" s="20"/>
      <c r="K23" s="20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6">
        <v>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" customHeight="1">
      <c r="A24" s="25"/>
      <c r="B24" s="19" t="s">
        <v>44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  <c r="H24" s="22">
        <v>2207</v>
      </c>
      <c r="I24" s="22">
        <v>2207</v>
      </c>
      <c r="J24" s="20">
        <v>1854</v>
      </c>
      <c r="K24" s="20">
        <v>1854</v>
      </c>
      <c r="L24" s="22">
        <v>1853.98</v>
      </c>
      <c r="M24" s="22">
        <v>7240.02</v>
      </c>
      <c r="N24" s="22">
        <v>4500.03</v>
      </c>
      <c r="O24" s="22">
        <v>4344</v>
      </c>
      <c r="P24" s="22">
        <v>1289.09</v>
      </c>
      <c r="Q24" s="22">
        <v>1660.64</v>
      </c>
      <c r="R24" s="26">
        <v>25.97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33" customFormat="1" ht="15" customHeight="1">
      <c r="A25" s="25"/>
      <c r="B25" s="27" t="s">
        <v>45</v>
      </c>
      <c r="C25" s="28">
        <f aca="true" t="shared" si="0" ref="C25:R25">SUM(C9:C24)</f>
        <v>86097</v>
      </c>
      <c r="D25" s="28">
        <f t="shared" si="0"/>
        <v>13697</v>
      </c>
      <c r="E25" s="28">
        <f t="shared" si="0"/>
        <v>13697</v>
      </c>
      <c r="F25" s="28">
        <f t="shared" si="0"/>
        <v>11736</v>
      </c>
      <c r="G25" s="29">
        <f t="shared" si="0"/>
        <v>251</v>
      </c>
      <c r="H25" s="29">
        <f t="shared" si="0"/>
        <v>24878</v>
      </c>
      <c r="I25" s="29">
        <f t="shared" si="0"/>
        <v>25651</v>
      </c>
      <c r="J25" s="28">
        <f t="shared" si="0"/>
        <v>22290</v>
      </c>
      <c r="K25" s="28">
        <f t="shared" si="0"/>
        <v>22290</v>
      </c>
      <c r="L25" s="29">
        <f t="shared" si="0"/>
        <v>17573.44</v>
      </c>
      <c r="M25" s="29">
        <f t="shared" si="0"/>
        <v>33860.740000000005</v>
      </c>
      <c r="N25" s="29">
        <f t="shared" si="0"/>
        <v>33039.71</v>
      </c>
      <c r="O25" s="29">
        <f t="shared" si="0"/>
        <v>22475.260000000002</v>
      </c>
      <c r="P25" s="29">
        <f t="shared" si="0"/>
        <v>37082.49</v>
      </c>
      <c r="Q25" s="30">
        <f t="shared" si="0"/>
        <v>34650.13</v>
      </c>
      <c r="R25" s="31">
        <f t="shared" si="0"/>
        <v>31680.280000000002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5" customHeight="1">
      <c r="A26" s="25"/>
      <c r="B26" s="19"/>
      <c r="C26" s="20"/>
      <c r="D26" s="20"/>
      <c r="E26" s="20"/>
      <c r="F26" s="34"/>
      <c r="G26" s="22"/>
      <c r="H26" s="22"/>
      <c r="I26" s="22"/>
      <c r="J26" s="20"/>
      <c r="K26" s="35"/>
      <c r="L26" s="29"/>
      <c r="M26" s="22"/>
      <c r="N26" s="22"/>
      <c r="O26" s="29"/>
      <c r="P26" s="22"/>
      <c r="Q26" s="22"/>
      <c r="R26" s="3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" customHeight="1">
      <c r="A27" s="25" t="s">
        <v>46</v>
      </c>
      <c r="B27" s="14" t="s">
        <v>128</v>
      </c>
      <c r="C27" s="20"/>
      <c r="D27" s="20"/>
      <c r="E27" s="20"/>
      <c r="F27" s="20"/>
      <c r="G27" s="22"/>
      <c r="H27" s="22"/>
      <c r="I27" s="22"/>
      <c r="J27" s="20"/>
      <c r="K27" s="20"/>
      <c r="L27" s="22"/>
      <c r="M27" s="22"/>
      <c r="N27" s="22"/>
      <c r="O27" s="22"/>
      <c r="P27" s="22" t="s">
        <v>47</v>
      </c>
      <c r="Q27" s="22" t="s">
        <v>47</v>
      </c>
      <c r="R27" s="2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" customHeight="1">
      <c r="A28" s="25"/>
      <c r="B28" s="14" t="s">
        <v>129</v>
      </c>
      <c r="C28" s="20"/>
      <c r="D28" s="20"/>
      <c r="E28" s="20"/>
      <c r="F28" s="20"/>
      <c r="G28" s="22"/>
      <c r="H28" s="22"/>
      <c r="I28" s="22"/>
      <c r="J28" s="20"/>
      <c r="K28" s="20"/>
      <c r="L28" s="22"/>
      <c r="M28" s="22"/>
      <c r="N28" s="22"/>
      <c r="O28" s="22"/>
      <c r="P28" s="22"/>
      <c r="Q28" s="22"/>
      <c r="R28" s="2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" customHeight="1">
      <c r="A29" s="25"/>
      <c r="B29" s="19" t="s">
        <v>48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v>3849</v>
      </c>
      <c r="I29" s="22">
        <v>0</v>
      </c>
      <c r="J29" s="20">
        <v>3562</v>
      </c>
      <c r="K29" s="20">
        <v>3562</v>
      </c>
      <c r="L29" s="22">
        <v>604.59</v>
      </c>
      <c r="M29" s="22">
        <v>3456.68</v>
      </c>
      <c r="N29" s="22">
        <v>5122.19</v>
      </c>
      <c r="O29" s="22">
        <v>0</v>
      </c>
      <c r="P29" s="22">
        <v>3064.5</v>
      </c>
      <c r="Q29" s="22">
        <v>1483.53</v>
      </c>
      <c r="R29" s="26">
        <v>271.06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" customHeight="1">
      <c r="A30" s="25"/>
      <c r="B30" s="19" t="s">
        <v>49</v>
      </c>
      <c r="C30" s="20">
        <v>0</v>
      </c>
      <c r="D30" s="20">
        <v>0</v>
      </c>
      <c r="E30" s="20">
        <v>0</v>
      </c>
      <c r="F30" s="20">
        <v>0</v>
      </c>
      <c r="G30" s="21">
        <v>0</v>
      </c>
      <c r="H30" s="22">
        <v>0</v>
      </c>
      <c r="I30" s="22">
        <v>0</v>
      </c>
      <c r="J30" s="20">
        <v>0</v>
      </c>
      <c r="K30" s="20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6">
        <v>0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" customHeight="1">
      <c r="A31" s="25"/>
      <c r="B31" s="19" t="s">
        <v>50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>
        <v>0</v>
      </c>
      <c r="I31" s="22">
        <v>0</v>
      </c>
      <c r="J31" s="20">
        <v>0</v>
      </c>
      <c r="K31" s="20">
        <v>0</v>
      </c>
      <c r="L31" s="22">
        <v>0</v>
      </c>
      <c r="M31" s="22">
        <v>0</v>
      </c>
      <c r="N31" s="22">
        <v>0</v>
      </c>
      <c r="O31" s="22">
        <v>284.37</v>
      </c>
      <c r="P31" s="22">
        <v>1857.74</v>
      </c>
      <c r="Q31" s="22">
        <v>3303.18</v>
      </c>
      <c r="R31" s="26">
        <v>502.5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" customHeight="1">
      <c r="A32" s="25"/>
      <c r="B32" s="19" t="s">
        <v>51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22">
        <v>0</v>
      </c>
      <c r="J32" s="20">
        <v>0</v>
      </c>
      <c r="K32" s="20">
        <v>0</v>
      </c>
      <c r="L32" s="22">
        <v>161.17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6">
        <v>210.2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" customHeight="1">
      <c r="A33" s="25"/>
      <c r="B33" s="19" t="s">
        <v>52</v>
      </c>
      <c r="C33" s="20">
        <v>0</v>
      </c>
      <c r="D33" s="20">
        <v>0</v>
      </c>
      <c r="E33" s="20">
        <v>0</v>
      </c>
      <c r="F33" s="20">
        <v>0</v>
      </c>
      <c r="G33" s="21">
        <v>38</v>
      </c>
      <c r="H33" s="22">
        <v>0</v>
      </c>
      <c r="I33" s="22">
        <v>0</v>
      </c>
      <c r="J33" s="20">
        <v>0</v>
      </c>
      <c r="K33" s="20">
        <v>0</v>
      </c>
      <c r="L33" s="22">
        <v>1011.4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6">
        <v>1306.91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" customHeight="1">
      <c r="A34" s="25"/>
      <c r="B34" s="19" t="s">
        <v>53</v>
      </c>
      <c r="C34" s="20">
        <v>0</v>
      </c>
      <c r="D34" s="20">
        <v>0</v>
      </c>
      <c r="E34" s="20">
        <v>0</v>
      </c>
      <c r="F34" s="20">
        <v>0</v>
      </c>
      <c r="G34" s="22">
        <v>0</v>
      </c>
      <c r="H34" s="22">
        <v>0</v>
      </c>
      <c r="I34" s="22">
        <v>0</v>
      </c>
      <c r="J34" s="20">
        <v>0</v>
      </c>
      <c r="K34" s="20">
        <v>0</v>
      </c>
      <c r="L34" s="22">
        <v>147.26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6">
        <v>156.38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" customHeight="1">
      <c r="A35" s="25"/>
      <c r="B35" s="19" t="s">
        <v>54</v>
      </c>
      <c r="C35" s="20">
        <v>4501</v>
      </c>
      <c r="D35" s="20">
        <v>719</v>
      </c>
      <c r="E35" s="20">
        <v>719</v>
      </c>
      <c r="F35" s="20">
        <v>705</v>
      </c>
      <c r="G35" s="22">
        <v>0</v>
      </c>
      <c r="H35" s="22">
        <v>0</v>
      </c>
      <c r="I35" s="22">
        <v>3503</v>
      </c>
      <c r="J35" s="20">
        <v>0</v>
      </c>
      <c r="K35" s="20">
        <v>0</v>
      </c>
      <c r="L35" s="22">
        <v>0</v>
      </c>
      <c r="M35" s="22">
        <v>0</v>
      </c>
      <c r="N35" s="22">
        <v>0</v>
      </c>
      <c r="O35" s="22">
        <v>3283.94</v>
      </c>
      <c r="P35" s="22">
        <v>0</v>
      </c>
      <c r="Q35" s="22">
        <v>0</v>
      </c>
      <c r="R35" s="26">
        <v>10.6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" customHeight="1">
      <c r="A36" s="25"/>
      <c r="B36" s="14" t="s">
        <v>130</v>
      </c>
      <c r="C36" s="20"/>
      <c r="D36" s="20"/>
      <c r="E36" s="20"/>
      <c r="F36" s="20"/>
      <c r="G36" s="22"/>
      <c r="H36" s="22"/>
      <c r="I36" s="22"/>
      <c r="J36" s="20"/>
      <c r="K36" s="20"/>
      <c r="L36" s="22"/>
      <c r="M36" s="22"/>
      <c r="N36" s="22"/>
      <c r="O36" s="22"/>
      <c r="P36" s="22"/>
      <c r="Q36" s="22"/>
      <c r="R36" s="2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" customHeight="1">
      <c r="A37" s="25"/>
      <c r="B37" s="19" t="s">
        <v>55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2">
        <v>0</v>
      </c>
      <c r="I37" s="22">
        <v>0</v>
      </c>
      <c r="J37" s="20">
        <v>0</v>
      </c>
      <c r="K37" s="20">
        <v>0</v>
      </c>
      <c r="L37" s="22">
        <v>6175.4</v>
      </c>
      <c r="M37" s="22">
        <v>8750</v>
      </c>
      <c r="N37" s="22">
        <v>0</v>
      </c>
      <c r="O37" s="22">
        <v>8800</v>
      </c>
      <c r="P37" s="22">
        <v>0</v>
      </c>
      <c r="Q37" s="22">
        <v>11371.62</v>
      </c>
      <c r="R37" s="26">
        <v>2256.07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" customHeight="1">
      <c r="A38" s="25"/>
      <c r="B38" s="19" t="s">
        <v>56</v>
      </c>
      <c r="C38" s="20">
        <v>56872</v>
      </c>
      <c r="D38" s="20">
        <v>9084</v>
      </c>
      <c r="E38" s="20">
        <v>9084</v>
      </c>
      <c r="F38" s="20">
        <v>9356</v>
      </c>
      <c r="G38" s="36">
        <v>88</v>
      </c>
      <c r="H38" s="22">
        <v>8750</v>
      </c>
      <c r="I38" s="22">
        <v>7504</v>
      </c>
      <c r="J38" s="20">
        <v>8750</v>
      </c>
      <c r="K38" s="20">
        <v>8750</v>
      </c>
      <c r="L38" s="22">
        <v>0</v>
      </c>
      <c r="M38" s="22">
        <v>0</v>
      </c>
      <c r="N38" s="22">
        <v>8903</v>
      </c>
      <c r="O38" s="22">
        <v>0</v>
      </c>
      <c r="P38" s="22">
        <v>8800</v>
      </c>
      <c r="Q38" s="22">
        <v>10</v>
      </c>
      <c r="R38" s="26">
        <v>7740.5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" customHeight="1">
      <c r="A39" s="25"/>
      <c r="B39" s="14" t="s">
        <v>57</v>
      </c>
      <c r="C39" s="20">
        <v>908</v>
      </c>
      <c r="D39" s="20">
        <v>145</v>
      </c>
      <c r="E39" s="20">
        <v>145</v>
      </c>
      <c r="F39" s="20">
        <v>181.92</v>
      </c>
      <c r="G39" s="36">
        <v>1</v>
      </c>
      <c r="H39" s="22">
        <v>62</v>
      </c>
      <c r="I39" s="22">
        <v>48.61</v>
      </c>
      <c r="J39" s="20">
        <v>130</v>
      </c>
      <c r="K39" s="20">
        <v>130</v>
      </c>
      <c r="L39" s="22">
        <v>109</v>
      </c>
      <c r="M39" s="22">
        <v>158.31</v>
      </c>
      <c r="N39" s="22">
        <v>65</v>
      </c>
      <c r="O39" s="22">
        <v>1.26</v>
      </c>
      <c r="P39" s="22">
        <v>110</v>
      </c>
      <c r="Q39" s="22">
        <v>75</v>
      </c>
      <c r="R39" s="26">
        <v>35.75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" customHeight="1">
      <c r="A40" s="25"/>
      <c r="B40" s="14" t="s">
        <v>131</v>
      </c>
      <c r="C40" s="20"/>
      <c r="D40" s="20"/>
      <c r="E40" s="20"/>
      <c r="F40" s="20"/>
      <c r="G40" s="36"/>
      <c r="H40" s="22"/>
      <c r="I40" s="22"/>
      <c r="J40" s="20"/>
      <c r="K40" s="20"/>
      <c r="L40" s="22"/>
      <c r="M40" s="22"/>
      <c r="N40" s="22"/>
      <c r="O40" s="22"/>
      <c r="P40" s="22"/>
      <c r="Q40" s="22"/>
      <c r="R40" s="2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" customHeight="1">
      <c r="A41" s="25"/>
      <c r="B41" s="19" t="s">
        <v>58</v>
      </c>
      <c r="C41" s="20">
        <v>53610</v>
      </c>
      <c r="D41" s="20">
        <v>0</v>
      </c>
      <c r="E41" s="20">
        <v>0</v>
      </c>
      <c r="F41" s="20">
        <v>3142</v>
      </c>
      <c r="G41" s="36">
        <v>131</v>
      </c>
      <c r="H41" s="22">
        <v>9313</v>
      </c>
      <c r="I41" s="22">
        <v>7234</v>
      </c>
      <c r="J41" s="20">
        <v>0</v>
      </c>
      <c r="K41" s="20">
        <v>0</v>
      </c>
      <c r="L41" s="22">
        <v>13519.06</v>
      </c>
      <c r="M41" s="22">
        <v>0</v>
      </c>
      <c r="N41" s="22">
        <v>23667.85</v>
      </c>
      <c r="O41" s="22">
        <v>32167.27</v>
      </c>
      <c r="P41" s="22">
        <v>45332.42</v>
      </c>
      <c r="Q41" s="22">
        <f>25524.91+10174</f>
        <v>35698.91</v>
      </c>
      <c r="R41" s="26">
        <v>15564.84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25"/>
      <c r="B42" s="19" t="s">
        <v>59</v>
      </c>
      <c r="C42" s="24"/>
      <c r="D42" s="20">
        <v>8563</v>
      </c>
      <c r="E42" s="20">
        <v>8563</v>
      </c>
      <c r="F42" s="20">
        <v>4417</v>
      </c>
      <c r="G42" s="36">
        <v>0</v>
      </c>
      <c r="H42" s="22">
        <v>0</v>
      </c>
      <c r="I42" s="22">
        <v>0</v>
      </c>
      <c r="J42" s="20">
        <v>24056</v>
      </c>
      <c r="K42" s="20">
        <v>24056</v>
      </c>
      <c r="L42" s="22">
        <v>0</v>
      </c>
      <c r="M42" s="22">
        <v>33610.27</v>
      </c>
      <c r="N42" s="22">
        <v>0</v>
      </c>
      <c r="O42" s="22">
        <v>0</v>
      </c>
      <c r="P42" s="22">
        <v>0</v>
      </c>
      <c r="Q42" s="22">
        <v>1925.51</v>
      </c>
      <c r="R42" s="26">
        <v>1567.11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33" customFormat="1" ht="15" customHeight="1">
      <c r="A43" s="25"/>
      <c r="B43" s="27" t="s">
        <v>60</v>
      </c>
      <c r="C43" s="28">
        <f>SUM(C29:C42)</f>
        <v>115891</v>
      </c>
      <c r="D43" s="28">
        <f>SUM(D29:D42)</f>
        <v>18511</v>
      </c>
      <c r="E43" s="28">
        <f>SUM(E29:E42)</f>
        <v>18511</v>
      </c>
      <c r="F43" s="28">
        <f>SUM(F29:F42)</f>
        <v>17801.92</v>
      </c>
      <c r="G43" s="37">
        <f>SUM(G28:G42)</f>
        <v>258</v>
      </c>
      <c r="H43" s="37">
        <f>SUM(H28:H42)</f>
        <v>21974</v>
      </c>
      <c r="I43" s="37">
        <f>SUM(I28:I42)</f>
        <v>18289.61</v>
      </c>
      <c r="J43" s="28">
        <f>SUM(J29:J42)</f>
        <v>36498</v>
      </c>
      <c r="K43" s="28">
        <f>SUM(K29:K42)</f>
        <v>36498</v>
      </c>
      <c r="L43" s="29">
        <f>SUM(L29:L42)</f>
        <v>21727.879999999997</v>
      </c>
      <c r="M43" s="29">
        <f>SUM(M29:M42)</f>
        <v>45975.259999999995</v>
      </c>
      <c r="N43" s="37">
        <f>SUM(N28:N42)</f>
        <v>37758.03999999999</v>
      </c>
      <c r="O43" s="29">
        <f>SUM(O29:O42)</f>
        <v>44536.84</v>
      </c>
      <c r="P43" s="29">
        <f>SUM(P29:P42)</f>
        <v>59164.659999999996</v>
      </c>
      <c r="Q43" s="30">
        <f>SUM(Q29:Q42)</f>
        <v>53867.75000000001</v>
      </c>
      <c r="R43" s="31">
        <f>SUM(R29:R42)</f>
        <v>29621.920000000002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 ht="15" customHeight="1">
      <c r="A44" s="25"/>
      <c r="B44" s="19"/>
      <c r="C44" s="28"/>
      <c r="D44" s="28"/>
      <c r="E44" s="28"/>
      <c r="F44" s="28"/>
      <c r="G44" s="29"/>
      <c r="H44" s="29"/>
      <c r="I44" s="29"/>
      <c r="J44" s="28"/>
      <c r="K44" s="38"/>
      <c r="L44" s="29"/>
      <c r="M44" s="29"/>
      <c r="N44" s="29"/>
      <c r="O44" s="29"/>
      <c r="P44" s="29"/>
      <c r="Q44" s="22"/>
      <c r="R44" s="3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>
      <c r="A45" s="25" t="s">
        <v>61</v>
      </c>
      <c r="B45" s="14" t="s">
        <v>132</v>
      </c>
      <c r="C45" s="28">
        <v>0</v>
      </c>
      <c r="D45" s="28">
        <v>0</v>
      </c>
      <c r="E45" s="28">
        <v>0</v>
      </c>
      <c r="F45" s="28">
        <v>0</v>
      </c>
      <c r="G45" s="29">
        <v>0</v>
      </c>
      <c r="H45" s="29">
        <v>2089</v>
      </c>
      <c r="I45" s="29">
        <v>1224</v>
      </c>
      <c r="J45" s="28">
        <v>2298</v>
      </c>
      <c r="K45" s="28">
        <v>2298</v>
      </c>
      <c r="L45" s="29">
        <v>2023.97</v>
      </c>
      <c r="M45" s="29">
        <v>2345.52</v>
      </c>
      <c r="N45" s="29">
        <v>3074.52</v>
      </c>
      <c r="O45" s="29">
        <v>4088.78</v>
      </c>
      <c r="P45" s="29">
        <v>3936.31</v>
      </c>
      <c r="Q45" s="29">
        <v>4975.02</v>
      </c>
      <c r="R45" s="31">
        <f>13660+4522.02</f>
        <v>18182.02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>
      <c r="A46" s="39"/>
      <c r="B46" s="19"/>
      <c r="C46" s="20"/>
      <c r="D46" s="20"/>
      <c r="E46" s="20"/>
      <c r="F46" s="20"/>
      <c r="G46" s="22"/>
      <c r="H46" s="22"/>
      <c r="I46" s="22"/>
      <c r="J46" s="20"/>
      <c r="K46" s="20"/>
      <c r="L46" s="22"/>
      <c r="M46" s="22"/>
      <c r="N46" s="22"/>
      <c r="O46" s="22"/>
      <c r="P46" s="22"/>
      <c r="Q46" s="22"/>
      <c r="R46" s="2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>
      <c r="A47" s="25" t="s">
        <v>62</v>
      </c>
      <c r="B47" s="14" t="s">
        <v>133</v>
      </c>
      <c r="C47" s="20"/>
      <c r="D47" s="20"/>
      <c r="E47" s="20"/>
      <c r="F47" s="20"/>
      <c r="G47" s="22"/>
      <c r="H47" s="22"/>
      <c r="I47" s="22"/>
      <c r="J47" s="20"/>
      <c r="K47" s="20"/>
      <c r="L47" s="22"/>
      <c r="M47" s="22"/>
      <c r="N47" s="22"/>
      <c r="O47" s="22"/>
      <c r="P47" s="22"/>
      <c r="Q47" s="22"/>
      <c r="R47" s="2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>
      <c r="A48" s="25"/>
      <c r="B48" s="19" t="s">
        <v>63</v>
      </c>
      <c r="C48" s="20">
        <v>172137</v>
      </c>
      <c r="D48" s="20">
        <v>27495</v>
      </c>
      <c r="E48" s="20">
        <v>27495</v>
      </c>
      <c r="F48" s="20">
        <v>27465</v>
      </c>
      <c r="G48" s="36">
        <v>211</v>
      </c>
      <c r="H48" s="22">
        <v>22332</v>
      </c>
      <c r="I48" s="22">
        <v>24868</v>
      </c>
      <c r="J48" s="20">
        <v>42259</v>
      </c>
      <c r="K48" s="20">
        <v>42259</v>
      </c>
      <c r="L48" s="22">
        <v>45393.73</v>
      </c>
      <c r="M48" s="22">
        <v>56068.65</v>
      </c>
      <c r="N48" s="22">
        <v>38865.27</v>
      </c>
      <c r="O48" s="22">
        <v>37159.12</v>
      </c>
      <c r="P48" s="22">
        <v>42595.96</v>
      </c>
      <c r="Q48" s="22">
        <f>29898.25+14371.15</f>
        <v>44269.4</v>
      </c>
      <c r="R48" s="26">
        <v>36017.97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>
      <c r="A49" s="25"/>
      <c r="B49" s="19" t="s">
        <v>64</v>
      </c>
      <c r="C49" s="20">
        <v>77664</v>
      </c>
      <c r="D49" s="20">
        <v>12405</v>
      </c>
      <c r="E49" s="20">
        <v>12405</v>
      </c>
      <c r="F49" s="20">
        <v>12093</v>
      </c>
      <c r="G49" s="36">
        <v>204</v>
      </c>
      <c r="H49" s="22">
        <v>20397</v>
      </c>
      <c r="I49" s="22">
        <v>18373</v>
      </c>
      <c r="J49" s="20">
        <v>25400</v>
      </c>
      <c r="K49" s="20">
        <v>25400</v>
      </c>
      <c r="L49" s="22">
        <f>17316.36+1779.68</f>
        <v>19096.04</v>
      </c>
      <c r="M49" s="22">
        <v>33358.9</v>
      </c>
      <c r="N49" s="22">
        <f>24577.2+2820+3000</f>
        <v>30397.2</v>
      </c>
      <c r="O49" s="22">
        <v>21135.49</v>
      </c>
      <c r="P49" s="22">
        <f>34383+3972</f>
        <v>38355</v>
      </c>
      <c r="Q49" s="22">
        <f>24392.35+2745.9+3325+7101</f>
        <v>37564.25</v>
      </c>
      <c r="R49" s="26">
        <v>30088.93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>
      <c r="A50" s="25"/>
      <c r="B50" s="19" t="s">
        <v>65</v>
      </c>
      <c r="C50" s="20">
        <v>676</v>
      </c>
      <c r="D50" s="20">
        <v>108</v>
      </c>
      <c r="E50" s="20">
        <v>108</v>
      </c>
      <c r="F50" s="20">
        <v>108</v>
      </c>
      <c r="G50" s="36">
        <v>2</v>
      </c>
      <c r="H50" s="22">
        <v>158</v>
      </c>
      <c r="I50" s="22">
        <v>291</v>
      </c>
      <c r="J50" s="20">
        <v>2474</v>
      </c>
      <c r="K50" s="20">
        <v>2474</v>
      </c>
      <c r="L50" s="22">
        <f>1874.05+1345.03</f>
        <v>3219.08</v>
      </c>
      <c r="M50" s="22">
        <v>2301.3</v>
      </c>
      <c r="N50" s="22">
        <v>589.97</v>
      </c>
      <c r="O50" s="22">
        <v>1045.63</v>
      </c>
      <c r="P50" s="22">
        <v>323.4</v>
      </c>
      <c r="Q50" s="22">
        <v>219.52</v>
      </c>
      <c r="R50" s="26">
        <f>255.9+5167.46</f>
        <v>5423.36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>
      <c r="A51" s="25"/>
      <c r="B51" s="19" t="s">
        <v>66</v>
      </c>
      <c r="C51" s="20">
        <v>188</v>
      </c>
      <c r="D51" s="20">
        <v>30</v>
      </c>
      <c r="E51" s="20">
        <v>30</v>
      </c>
      <c r="F51" s="20">
        <v>29</v>
      </c>
      <c r="G51" s="36">
        <v>0</v>
      </c>
      <c r="H51" s="22">
        <v>15</v>
      </c>
      <c r="I51" s="22">
        <v>30</v>
      </c>
      <c r="J51" s="20">
        <v>40</v>
      </c>
      <c r="K51" s="20">
        <v>40</v>
      </c>
      <c r="L51" s="22">
        <v>14.7</v>
      </c>
      <c r="M51" s="22">
        <v>25</v>
      </c>
      <c r="N51" s="22">
        <v>25</v>
      </c>
      <c r="O51" s="22">
        <v>68.54</v>
      </c>
      <c r="P51" s="22">
        <v>385</v>
      </c>
      <c r="Q51" s="22">
        <v>291</v>
      </c>
      <c r="R51" s="26">
        <v>174.32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s="33" customFormat="1" ht="15" customHeight="1">
      <c r="A52" s="39"/>
      <c r="B52" s="27" t="s">
        <v>67</v>
      </c>
      <c r="C52" s="28">
        <f aca="true" t="shared" si="1" ref="C52:R52">SUM(C48:C51)</f>
        <v>250665</v>
      </c>
      <c r="D52" s="28">
        <f t="shared" si="1"/>
        <v>40038</v>
      </c>
      <c r="E52" s="28">
        <f t="shared" si="1"/>
        <v>40038</v>
      </c>
      <c r="F52" s="28">
        <f t="shared" si="1"/>
        <v>39695</v>
      </c>
      <c r="G52" s="29">
        <f t="shared" si="1"/>
        <v>417</v>
      </c>
      <c r="H52" s="29">
        <f t="shared" si="1"/>
        <v>42902</v>
      </c>
      <c r="I52" s="29">
        <f t="shared" si="1"/>
        <v>43562</v>
      </c>
      <c r="J52" s="28">
        <f t="shared" si="1"/>
        <v>70173</v>
      </c>
      <c r="K52" s="28">
        <f t="shared" si="1"/>
        <v>70173</v>
      </c>
      <c r="L52" s="29">
        <f t="shared" si="1"/>
        <v>67723.55</v>
      </c>
      <c r="M52" s="29">
        <f t="shared" si="1"/>
        <v>91753.85</v>
      </c>
      <c r="N52" s="29">
        <f t="shared" si="1"/>
        <v>69877.44</v>
      </c>
      <c r="O52" s="29">
        <f t="shared" si="1"/>
        <v>59408.78</v>
      </c>
      <c r="P52" s="29">
        <f t="shared" si="1"/>
        <v>81659.35999999999</v>
      </c>
      <c r="Q52" s="30">
        <f t="shared" si="1"/>
        <v>82344.17</v>
      </c>
      <c r="R52" s="31">
        <f t="shared" si="1"/>
        <v>71704.58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ht="15" customHeight="1">
      <c r="A53" s="25"/>
      <c r="B53" s="19"/>
      <c r="C53" s="20"/>
      <c r="D53" s="20"/>
      <c r="E53" s="20"/>
      <c r="F53" s="34"/>
      <c r="G53" s="22"/>
      <c r="H53" s="22"/>
      <c r="I53" s="22"/>
      <c r="J53" s="20"/>
      <c r="K53" s="40"/>
      <c r="L53" s="22"/>
      <c r="M53" s="22"/>
      <c r="N53" s="22"/>
      <c r="O53" s="22"/>
      <c r="P53" s="22"/>
      <c r="Q53" s="22"/>
      <c r="R53" s="2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>
      <c r="A54" s="25" t="s">
        <v>68</v>
      </c>
      <c r="B54" s="14" t="s">
        <v>134</v>
      </c>
      <c r="C54" s="20"/>
      <c r="D54" s="20"/>
      <c r="E54" s="20"/>
      <c r="F54" s="20"/>
      <c r="G54" s="22"/>
      <c r="H54" s="22"/>
      <c r="I54" s="22"/>
      <c r="J54" s="20"/>
      <c r="K54" s="20"/>
      <c r="L54" s="22"/>
      <c r="M54" s="22"/>
      <c r="N54" s="22"/>
      <c r="O54" s="22"/>
      <c r="P54" s="22"/>
      <c r="Q54" s="22"/>
      <c r="R54" s="26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>
      <c r="A55" s="25"/>
      <c r="B55" s="19" t="s">
        <v>69</v>
      </c>
      <c r="C55" s="20">
        <v>9919</v>
      </c>
      <c r="D55" s="20">
        <v>2005</v>
      </c>
      <c r="E55" s="20">
        <v>1375</v>
      </c>
      <c r="F55" s="20">
        <v>1375</v>
      </c>
      <c r="G55" s="36">
        <v>31</v>
      </c>
      <c r="H55" s="22">
        <v>4381</v>
      </c>
      <c r="I55" s="22">
        <v>4381</v>
      </c>
      <c r="J55" s="20">
        <v>15717</v>
      </c>
      <c r="K55" s="20">
        <v>15717</v>
      </c>
      <c r="L55" s="22">
        <v>10465.01</v>
      </c>
      <c r="M55" s="22">
        <v>10000</v>
      </c>
      <c r="N55" s="22">
        <v>27717.99</v>
      </c>
      <c r="O55" s="22">
        <v>24820.5</v>
      </c>
      <c r="P55" s="22">
        <v>11289.8</v>
      </c>
      <c r="Q55" s="22">
        <f>502.5+3654.8</f>
        <v>4157.3</v>
      </c>
      <c r="R55" s="26">
        <v>3654.8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5" customHeight="1">
      <c r="A56" s="25"/>
      <c r="B56" s="19" t="s">
        <v>70</v>
      </c>
      <c r="C56" s="20">
        <v>3406</v>
      </c>
      <c r="D56" s="20">
        <v>544</v>
      </c>
      <c r="E56" s="20">
        <v>544</v>
      </c>
      <c r="F56" s="20">
        <v>432</v>
      </c>
      <c r="G56" s="36">
        <v>4</v>
      </c>
      <c r="H56" s="22">
        <v>375</v>
      </c>
      <c r="I56" s="22">
        <v>362</v>
      </c>
      <c r="J56" s="20">
        <v>480</v>
      </c>
      <c r="K56" s="20">
        <v>480</v>
      </c>
      <c r="L56" s="22">
        <v>511.22</v>
      </c>
      <c r="M56" s="22">
        <v>5000</v>
      </c>
      <c r="N56" s="22">
        <v>1799</v>
      </c>
      <c r="O56" s="22">
        <v>587.34</v>
      </c>
      <c r="P56" s="22">
        <v>2557</v>
      </c>
      <c r="Q56" s="22">
        <v>0</v>
      </c>
      <c r="R56" s="26">
        <v>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s="33" customFormat="1" ht="15" customHeight="1">
      <c r="A57" s="25"/>
      <c r="B57" s="27" t="s">
        <v>71</v>
      </c>
      <c r="C57" s="28">
        <f>SUM(C55:C56)</f>
        <v>13325</v>
      </c>
      <c r="D57" s="28">
        <f>SUM(D55:D56)</f>
        <v>2549</v>
      </c>
      <c r="E57" s="28">
        <f>SUM(E55:E56)</f>
        <v>1919</v>
      </c>
      <c r="F57" s="28">
        <f>SUM(F55:F56)</f>
        <v>1807</v>
      </c>
      <c r="G57" s="37">
        <v>35</v>
      </c>
      <c r="H57" s="37">
        <f>SUM(H55:H56)</f>
        <v>4756</v>
      </c>
      <c r="I57" s="37">
        <f>SUM(I55:I56)</f>
        <v>4743</v>
      </c>
      <c r="J57" s="28">
        <f>SUM(J55:J56)</f>
        <v>16197</v>
      </c>
      <c r="K57" s="28">
        <f>SUM(K55:K56)</f>
        <v>16197</v>
      </c>
      <c r="L57" s="29">
        <f>SUM(L55:L56)</f>
        <v>10976.23</v>
      </c>
      <c r="M57" s="37">
        <v>15000</v>
      </c>
      <c r="N57" s="37">
        <f>SUM(N55:N56)</f>
        <v>29516.99</v>
      </c>
      <c r="O57" s="29">
        <f>SUM(O55:O56)</f>
        <v>25407.84</v>
      </c>
      <c r="P57" s="28">
        <f>SUM(P55:P56)</f>
        <v>13846.8</v>
      </c>
      <c r="Q57" s="28">
        <f>SUM(Q55:Q56)</f>
        <v>4157.3</v>
      </c>
      <c r="R57" s="31">
        <f>SUM(R55:R56)</f>
        <v>3654.8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5" customHeight="1">
      <c r="A58" s="25"/>
      <c r="B58" s="14"/>
      <c r="C58" s="20"/>
      <c r="D58" s="20"/>
      <c r="E58" s="20"/>
      <c r="F58" s="34"/>
      <c r="G58" s="22"/>
      <c r="H58" s="22"/>
      <c r="I58" s="22"/>
      <c r="J58" s="20"/>
      <c r="K58" s="41"/>
      <c r="L58" s="30"/>
      <c r="M58" s="22"/>
      <c r="N58" s="22"/>
      <c r="O58" s="30"/>
      <c r="P58" s="22"/>
      <c r="Q58" s="22"/>
      <c r="R58" s="4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5" customHeight="1">
      <c r="A59" s="25" t="s">
        <v>72</v>
      </c>
      <c r="B59" s="14" t="s">
        <v>135</v>
      </c>
      <c r="C59" s="20"/>
      <c r="D59" s="20"/>
      <c r="E59" s="20"/>
      <c r="F59" s="20"/>
      <c r="G59" s="22"/>
      <c r="H59" s="22"/>
      <c r="I59" s="22"/>
      <c r="J59" s="20"/>
      <c r="K59" s="20"/>
      <c r="L59" s="22"/>
      <c r="M59" s="22"/>
      <c r="N59" s="22"/>
      <c r="O59" s="22"/>
      <c r="P59" s="22"/>
      <c r="Q59" s="22"/>
      <c r="R59" s="26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5" customHeight="1">
      <c r="A60" s="25"/>
      <c r="B60" s="19" t="s">
        <v>73</v>
      </c>
      <c r="C60" s="20">
        <v>12853</v>
      </c>
      <c r="D60" s="20">
        <v>2053</v>
      </c>
      <c r="E60" s="20">
        <v>2053</v>
      </c>
      <c r="F60" s="20">
        <v>966</v>
      </c>
      <c r="G60" s="36">
        <v>26</v>
      </c>
      <c r="H60" s="22">
        <v>1330</v>
      </c>
      <c r="I60" s="22">
        <v>2051</v>
      </c>
      <c r="J60" s="20">
        <v>1352</v>
      </c>
      <c r="K60" s="20">
        <v>1965</v>
      </c>
      <c r="L60" s="22">
        <v>4517.83</v>
      </c>
      <c r="M60" s="22">
        <v>1537.17</v>
      </c>
      <c r="N60" s="22">
        <v>1650.25</v>
      </c>
      <c r="O60" s="22">
        <v>1415.93</v>
      </c>
      <c r="P60" s="22">
        <v>2142.48</v>
      </c>
      <c r="Q60" s="22">
        <f>1274.65+557.3+475.78+545.65+6745</f>
        <v>9598.380000000001</v>
      </c>
      <c r="R60" s="26">
        <f>556.9+1060.84+475.78+545.65</f>
        <v>2639.1699999999996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5" customHeight="1">
      <c r="A61" s="25"/>
      <c r="B61" s="19" t="s">
        <v>74</v>
      </c>
      <c r="C61" s="20">
        <v>4508</v>
      </c>
      <c r="D61" s="20">
        <v>720</v>
      </c>
      <c r="E61" s="20">
        <v>720</v>
      </c>
      <c r="F61" s="20">
        <v>894</v>
      </c>
      <c r="G61" s="36">
        <v>13</v>
      </c>
      <c r="H61" s="22">
        <v>2609</v>
      </c>
      <c r="I61" s="22">
        <v>652</v>
      </c>
      <c r="J61" s="43">
        <v>3926</v>
      </c>
      <c r="K61" s="43">
        <v>3313</v>
      </c>
      <c r="L61" s="22">
        <v>1875.15</v>
      </c>
      <c r="M61" s="22">
        <v>5662.2</v>
      </c>
      <c r="N61" s="22">
        <v>6641.2</v>
      </c>
      <c r="O61" s="22">
        <v>5161.72</v>
      </c>
      <c r="P61" s="22">
        <v>8285.2</v>
      </c>
      <c r="Q61" s="22">
        <v>2074.85</v>
      </c>
      <c r="R61" s="26">
        <f>8407+1112.27</f>
        <v>9519.27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5" customHeight="1">
      <c r="A62" s="25"/>
      <c r="B62" s="19" t="s">
        <v>75</v>
      </c>
      <c r="C62" s="20">
        <v>4051</v>
      </c>
      <c r="D62" s="20">
        <v>647</v>
      </c>
      <c r="E62" s="20">
        <v>647</v>
      </c>
      <c r="F62" s="20">
        <v>479</v>
      </c>
      <c r="G62" s="36">
        <v>8</v>
      </c>
      <c r="H62" s="22">
        <v>807</v>
      </c>
      <c r="I62" s="22">
        <v>723</v>
      </c>
      <c r="J62" s="20">
        <v>241</v>
      </c>
      <c r="K62" s="20">
        <v>241</v>
      </c>
      <c r="L62" s="22">
        <v>89.07</v>
      </c>
      <c r="M62" s="22">
        <v>464.81</v>
      </c>
      <c r="N62" s="22">
        <v>1451</v>
      </c>
      <c r="O62" s="22">
        <v>1442.07</v>
      </c>
      <c r="P62" s="22">
        <v>1800</v>
      </c>
      <c r="Q62" s="22">
        <v>1112.27</v>
      </c>
      <c r="R62" s="26"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s="33" customFormat="1" ht="15" customHeight="1">
      <c r="A63" s="25"/>
      <c r="B63" s="27" t="s">
        <v>76</v>
      </c>
      <c r="C63" s="28">
        <f aca="true" t="shared" si="2" ref="C63:R63">SUM(C60:C62)</f>
        <v>21412</v>
      </c>
      <c r="D63" s="28">
        <f t="shared" si="2"/>
        <v>3420</v>
      </c>
      <c r="E63" s="28">
        <f t="shared" si="2"/>
        <v>3420</v>
      </c>
      <c r="F63" s="28">
        <f t="shared" si="2"/>
        <v>2339</v>
      </c>
      <c r="G63" s="29">
        <f t="shared" si="2"/>
        <v>47</v>
      </c>
      <c r="H63" s="29">
        <f t="shared" si="2"/>
        <v>4746</v>
      </c>
      <c r="I63" s="29">
        <f t="shared" si="2"/>
        <v>3426</v>
      </c>
      <c r="J63" s="28">
        <f t="shared" si="2"/>
        <v>5519</v>
      </c>
      <c r="K63" s="28">
        <f t="shared" si="2"/>
        <v>5519</v>
      </c>
      <c r="L63" s="29">
        <f t="shared" si="2"/>
        <v>6482.049999999999</v>
      </c>
      <c r="M63" s="29">
        <f t="shared" si="2"/>
        <v>7664.18</v>
      </c>
      <c r="N63" s="29">
        <f t="shared" si="2"/>
        <v>9742.45</v>
      </c>
      <c r="O63" s="29">
        <f t="shared" si="2"/>
        <v>8019.72</v>
      </c>
      <c r="P63" s="29">
        <f t="shared" si="2"/>
        <v>12227.68</v>
      </c>
      <c r="Q63" s="29">
        <f t="shared" si="2"/>
        <v>12785.500000000002</v>
      </c>
      <c r="R63" s="31">
        <f t="shared" si="2"/>
        <v>12158.44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5" customHeight="1">
      <c r="A64" s="25"/>
      <c r="B64" s="14"/>
      <c r="C64" s="20"/>
      <c r="D64" s="20"/>
      <c r="E64" s="20"/>
      <c r="F64" s="34"/>
      <c r="G64" s="22"/>
      <c r="H64" s="22"/>
      <c r="I64" s="22"/>
      <c r="J64" s="20"/>
      <c r="K64" s="35"/>
      <c r="L64" s="22"/>
      <c r="M64" s="22"/>
      <c r="N64" s="22"/>
      <c r="O64" s="22"/>
      <c r="P64" s="22"/>
      <c r="Q64" s="22"/>
      <c r="R64" s="2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5" customHeight="1">
      <c r="A65" s="25" t="s">
        <v>77</v>
      </c>
      <c r="B65" s="14" t="s">
        <v>136</v>
      </c>
      <c r="C65" s="20"/>
      <c r="D65" s="20"/>
      <c r="E65" s="20"/>
      <c r="F65" s="20"/>
      <c r="G65" s="22"/>
      <c r="H65" s="22"/>
      <c r="I65" s="22"/>
      <c r="J65" s="20"/>
      <c r="K65" s="20"/>
      <c r="L65" s="22"/>
      <c r="M65" s="22"/>
      <c r="N65" s="22"/>
      <c r="O65" s="22"/>
      <c r="P65" s="22"/>
      <c r="Q65" s="22"/>
      <c r="R65" s="26"/>
      <c r="S65" s="2" t="s">
        <v>47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ht="15" customHeight="1">
      <c r="A66" s="25"/>
      <c r="B66" s="19" t="s">
        <v>78</v>
      </c>
      <c r="C66" s="20">
        <v>0</v>
      </c>
      <c r="D66" s="20">
        <v>0</v>
      </c>
      <c r="E66" s="20">
        <v>0</v>
      </c>
      <c r="F66" s="20">
        <v>0</v>
      </c>
      <c r="G66" s="22">
        <v>0</v>
      </c>
      <c r="H66" s="22">
        <v>0</v>
      </c>
      <c r="I66" s="22">
        <v>0</v>
      </c>
      <c r="J66" s="20"/>
      <c r="K66" s="20"/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6">
        <v>0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5" customHeight="1">
      <c r="A67" s="25"/>
      <c r="B67" s="19" t="s">
        <v>79</v>
      </c>
      <c r="C67" s="20">
        <v>388</v>
      </c>
      <c r="D67" s="20">
        <v>62</v>
      </c>
      <c r="E67" s="20">
        <v>62</v>
      </c>
      <c r="F67" s="20">
        <v>62</v>
      </c>
      <c r="G67" s="36">
        <v>1</v>
      </c>
      <c r="H67" s="22">
        <v>110</v>
      </c>
      <c r="I67" s="22">
        <v>88</v>
      </c>
      <c r="J67" s="20">
        <v>90</v>
      </c>
      <c r="K67" s="20">
        <v>90</v>
      </c>
      <c r="L67" s="22">
        <v>0</v>
      </c>
      <c r="M67" s="22">
        <v>83.95</v>
      </c>
      <c r="N67" s="22">
        <v>83.95</v>
      </c>
      <c r="O67" s="22">
        <v>198.58</v>
      </c>
      <c r="P67" s="22">
        <v>3.7</v>
      </c>
      <c r="Q67" s="22">
        <v>39.7</v>
      </c>
      <c r="R67" s="26">
        <v>11.22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ht="15" customHeight="1">
      <c r="A68" s="25"/>
      <c r="B68" s="19" t="s">
        <v>80</v>
      </c>
      <c r="C68" s="20">
        <v>44776</v>
      </c>
      <c r="D68" s="20">
        <v>7152</v>
      </c>
      <c r="E68" s="20">
        <v>7152</v>
      </c>
      <c r="F68" s="20">
        <v>23500</v>
      </c>
      <c r="G68" s="36">
        <v>239</v>
      </c>
      <c r="H68" s="22">
        <v>27101</v>
      </c>
      <c r="I68" s="22">
        <v>31992</v>
      </c>
      <c r="J68" s="20">
        <v>42947</v>
      </c>
      <c r="K68" s="20">
        <v>42947</v>
      </c>
      <c r="L68" s="22">
        <v>26621.56</v>
      </c>
      <c r="M68" s="22">
        <v>53538.96</v>
      </c>
      <c r="N68" s="22">
        <v>41966.08</v>
      </c>
      <c r="O68" s="22">
        <v>39385</v>
      </c>
      <c r="P68" s="22">
        <v>90216.06</v>
      </c>
      <c r="Q68" s="22">
        <v>74100.35</v>
      </c>
      <c r="R68" s="26">
        <v>60788.15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5" customHeight="1">
      <c r="A69" s="25"/>
      <c r="B69" s="19" t="s">
        <v>81</v>
      </c>
      <c r="C69" s="20">
        <v>0</v>
      </c>
      <c r="D69" s="20">
        <v>0</v>
      </c>
      <c r="E69" s="20">
        <v>0</v>
      </c>
      <c r="F69" s="20">
        <v>0</v>
      </c>
      <c r="G69" s="36">
        <v>0</v>
      </c>
      <c r="H69" s="22">
        <v>0</v>
      </c>
      <c r="I69" s="22">
        <v>0</v>
      </c>
      <c r="J69" s="20"/>
      <c r="K69" s="20"/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6">
        <v>0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ht="15" customHeight="1">
      <c r="A70" s="25"/>
      <c r="B70" s="19" t="s">
        <v>82</v>
      </c>
      <c r="C70" s="20">
        <v>0</v>
      </c>
      <c r="D70" s="20">
        <v>0</v>
      </c>
      <c r="E70" s="20">
        <v>0</v>
      </c>
      <c r="F70" s="20">
        <v>0</v>
      </c>
      <c r="G70" s="36">
        <v>0</v>
      </c>
      <c r="H70" s="22">
        <v>0</v>
      </c>
      <c r="I70" s="22">
        <v>0</v>
      </c>
      <c r="J70" s="20"/>
      <c r="K70" s="20"/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6"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5" customHeight="1">
      <c r="A71" s="25"/>
      <c r="B71" s="19" t="s">
        <v>83</v>
      </c>
      <c r="C71" s="20">
        <v>0</v>
      </c>
      <c r="D71" s="20">
        <v>0</v>
      </c>
      <c r="E71" s="20">
        <v>0</v>
      </c>
      <c r="F71" s="20">
        <v>0</v>
      </c>
      <c r="G71" s="36">
        <v>0</v>
      </c>
      <c r="H71" s="22">
        <v>0</v>
      </c>
      <c r="I71" s="22">
        <v>0</v>
      </c>
      <c r="J71" s="20"/>
      <c r="K71" s="20"/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6"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s="33" customFormat="1" ht="15" customHeight="1">
      <c r="A72" s="25"/>
      <c r="B72" s="27" t="s">
        <v>84</v>
      </c>
      <c r="C72" s="28">
        <f>SUM(C66:C71)</f>
        <v>45164</v>
      </c>
      <c r="D72" s="28">
        <f>SUM(D66:D71)</f>
        <v>7214</v>
      </c>
      <c r="E72" s="28">
        <f>SUM(E66:E71)</f>
        <v>7214</v>
      </c>
      <c r="F72" s="28">
        <f>SUM(F66:F71)</f>
        <v>23562</v>
      </c>
      <c r="G72" s="29">
        <v>240</v>
      </c>
      <c r="H72" s="29">
        <f>SUM(H66:H71)</f>
        <v>27211</v>
      </c>
      <c r="I72" s="29">
        <f>SUM(I66:I71)</f>
        <v>32080</v>
      </c>
      <c r="J72" s="28">
        <f>SUM(J66:J71)</f>
        <v>43037</v>
      </c>
      <c r="K72" s="28">
        <f>SUM(K66:K71)</f>
        <v>43037</v>
      </c>
      <c r="L72" s="29">
        <f>SUM(L67:L71)</f>
        <v>26621.56</v>
      </c>
      <c r="M72" s="29">
        <f>SUM(M66:M71)</f>
        <v>53622.909999999996</v>
      </c>
      <c r="N72" s="29">
        <f>SUM(N66:N71)</f>
        <v>42050.03</v>
      </c>
      <c r="O72" s="29">
        <f>SUM(O67:O71)</f>
        <v>39583.58</v>
      </c>
      <c r="P72" s="28">
        <f>SUM(P66:P71)</f>
        <v>90219.76</v>
      </c>
      <c r="Q72" s="28">
        <f>SUM(Q66:Q71)</f>
        <v>74140.05</v>
      </c>
      <c r="R72" s="31">
        <f>SUM(R67:R71)</f>
        <v>60799.37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 ht="15" customHeight="1">
      <c r="A73" s="25"/>
      <c r="B73" s="14"/>
      <c r="C73" s="20"/>
      <c r="D73" s="20"/>
      <c r="E73" s="20"/>
      <c r="F73" s="34"/>
      <c r="G73" s="22"/>
      <c r="H73" s="22"/>
      <c r="I73" s="22"/>
      <c r="J73" s="20"/>
      <c r="K73" s="35"/>
      <c r="L73" s="44"/>
      <c r="M73" s="22"/>
      <c r="N73" s="22"/>
      <c r="O73" s="44"/>
      <c r="P73" s="22"/>
      <c r="Q73" s="22"/>
      <c r="R73" s="45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ht="15" customHeight="1">
      <c r="A74" s="25" t="s">
        <v>85</v>
      </c>
      <c r="B74" s="14" t="s">
        <v>137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189</v>
      </c>
      <c r="L74" s="29">
        <v>0</v>
      </c>
      <c r="M74" s="28">
        <v>189</v>
      </c>
      <c r="N74" s="28">
        <v>1446</v>
      </c>
      <c r="O74" s="29">
        <v>0</v>
      </c>
      <c r="P74" s="28">
        <v>410</v>
      </c>
      <c r="Q74" s="28">
        <v>0</v>
      </c>
      <c r="R74" s="31">
        <v>0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5" customHeight="1">
      <c r="A75" s="25"/>
      <c r="B75" s="14"/>
      <c r="C75" s="20"/>
      <c r="D75" s="20"/>
      <c r="E75" s="20"/>
      <c r="F75" s="34"/>
      <c r="G75" s="22"/>
      <c r="H75" s="22"/>
      <c r="I75" s="22"/>
      <c r="J75" s="20"/>
      <c r="K75" s="20"/>
      <c r="L75" s="22"/>
      <c r="M75" s="22"/>
      <c r="N75" s="22"/>
      <c r="O75" s="22"/>
      <c r="P75" s="22"/>
      <c r="Q75" s="22"/>
      <c r="R75" s="26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15" customHeight="1">
      <c r="A76" s="46" t="s">
        <v>86</v>
      </c>
      <c r="B76" s="14" t="s">
        <v>138</v>
      </c>
      <c r="C76" s="20"/>
      <c r="D76" s="20"/>
      <c r="E76" s="20"/>
      <c r="F76" s="20"/>
      <c r="G76" s="22"/>
      <c r="H76" s="22"/>
      <c r="I76" s="22"/>
      <c r="J76" s="20"/>
      <c r="K76" s="20"/>
      <c r="L76" s="30"/>
      <c r="M76" s="22"/>
      <c r="N76" s="22"/>
      <c r="O76" s="30"/>
      <c r="P76" s="22"/>
      <c r="Q76" s="22"/>
      <c r="R76" s="4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5" customHeight="1">
      <c r="A77" s="25"/>
      <c r="B77" s="19" t="s">
        <v>87</v>
      </c>
      <c r="C77" s="20">
        <v>300</v>
      </c>
      <c r="D77" s="20">
        <v>48</v>
      </c>
      <c r="E77" s="20">
        <v>48</v>
      </c>
      <c r="F77" s="20">
        <v>22</v>
      </c>
      <c r="G77" s="36">
        <v>1</v>
      </c>
      <c r="H77" s="22">
        <v>73</v>
      </c>
      <c r="I77" s="22">
        <v>73</v>
      </c>
      <c r="J77" s="20">
        <v>73</v>
      </c>
      <c r="K77" s="20">
        <v>73</v>
      </c>
      <c r="L77" s="22">
        <v>108.23</v>
      </c>
      <c r="M77" s="22">
        <v>358.03</v>
      </c>
      <c r="N77" s="22">
        <v>311</v>
      </c>
      <c r="O77" s="22">
        <v>379.46</v>
      </c>
      <c r="P77" s="22">
        <v>641</v>
      </c>
      <c r="Q77" s="22">
        <f>741+410</f>
        <v>1151</v>
      </c>
      <c r="R77" s="26">
        <f>729.38+183</f>
        <v>912.38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ht="15" customHeight="1">
      <c r="A78" s="25"/>
      <c r="B78" s="19" t="s">
        <v>88</v>
      </c>
      <c r="C78" s="20">
        <v>783</v>
      </c>
      <c r="D78" s="20">
        <v>125</v>
      </c>
      <c r="E78" s="20">
        <v>125</v>
      </c>
      <c r="F78" s="20">
        <v>74</v>
      </c>
      <c r="G78" s="36">
        <v>1</v>
      </c>
      <c r="H78" s="22">
        <v>125</v>
      </c>
      <c r="I78" s="22">
        <v>125</v>
      </c>
      <c r="J78" s="20">
        <v>125</v>
      </c>
      <c r="K78" s="20">
        <v>125</v>
      </c>
      <c r="L78" s="22">
        <v>69.73</v>
      </c>
      <c r="M78" s="22">
        <v>164.5</v>
      </c>
      <c r="N78" s="22">
        <v>140</v>
      </c>
      <c r="O78" s="22">
        <v>27.45</v>
      </c>
      <c r="P78" s="22">
        <v>140</v>
      </c>
      <c r="Q78" s="22">
        <v>100</v>
      </c>
      <c r="R78" s="26">
        <v>19.75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s="33" customFormat="1" ht="15" customHeight="1">
      <c r="A79" s="25"/>
      <c r="B79" s="27" t="s">
        <v>89</v>
      </c>
      <c r="C79" s="28">
        <f>SUM(C77:C78)</f>
        <v>1083</v>
      </c>
      <c r="D79" s="28">
        <f>SUM(D77:D78)</f>
        <v>173</v>
      </c>
      <c r="E79" s="28">
        <f>SUM(E77:E78)</f>
        <v>173</v>
      </c>
      <c r="F79" s="28">
        <f>SUM(F77:F78)</f>
        <v>96</v>
      </c>
      <c r="G79" s="29">
        <v>2</v>
      </c>
      <c r="H79" s="29">
        <f>SUM(H77:H78)</f>
        <v>198</v>
      </c>
      <c r="I79" s="29">
        <f>SUM(I77:I78)</f>
        <v>198</v>
      </c>
      <c r="J79" s="28">
        <f>SUM(J77:J78)</f>
        <v>198</v>
      </c>
      <c r="K79" s="28">
        <f>SUM(K77:K78)</f>
        <v>198</v>
      </c>
      <c r="L79" s="29">
        <f>SUM(L77:L78)</f>
        <v>177.96</v>
      </c>
      <c r="M79" s="29">
        <v>522.53</v>
      </c>
      <c r="N79" s="29">
        <f>SUM(N77:N78)</f>
        <v>451</v>
      </c>
      <c r="O79" s="29">
        <f>SUM(O77:O78)</f>
        <v>406.90999999999997</v>
      </c>
      <c r="P79" s="29">
        <f>SUM(P77:P78)</f>
        <v>781</v>
      </c>
      <c r="Q79" s="29">
        <f>SUM(Q77:Q78)</f>
        <v>1251</v>
      </c>
      <c r="R79" s="31">
        <f>SUM(R77:R78)</f>
        <v>932.13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35" ht="15" customHeight="1">
      <c r="A80" s="25"/>
      <c r="B80" s="14"/>
      <c r="C80" s="20"/>
      <c r="D80" s="20"/>
      <c r="E80" s="20"/>
      <c r="F80" s="34"/>
      <c r="G80" s="22"/>
      <c r="H80" s="22"/>
      <c r="I80" s="22"/>
      <c r="J80" s="20"/>
      <c r="K80" s="35"/>
      <c r="L80" s="30"/>
      <c r="M80" s="22"/>
      <c r="N80" s="22"/>
      <c r="O80" s="30"/>
      <c r="P80" s="22"/>
      <c r="Q80" s="22"/>
      <c r="R80" s="4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5" customHeight="1">
      <c r="A81" s="25" t="s">
        <v>90</v>
      </c>
      <c r="B81" s="14" t="s">
        <v>139</v>
      </c>
      <c r="C81" s="20"/>
      <c r="D81" s="20"/>
      <c r="E81" s="20"/>
      <c r="F81" s="20"/>
      <c r="G81" s="22"/>
      <c r="H81" s="22"/>
      <c r="I81" s="22"/>
      <c r="J81" s="20"/>
      <c r="K81" s="20"/>
      <c r="L81" s="22"/>
      <c r="M81" s="22"/>
      <c r="N81" s="22"/>
      <c r="O81" s="22"/>
      <c r="P81" s="22"/>
      <c r="Q81" s="22"/>
      <c r="R81" s="26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ht="15" customHeight="1">
      <c r="A82" s="25"/>
      <c r="B82" s="19" t="s">
        <v>91</v>
      </c>
      <c r="C82" s="20">
        <v>13100</v>
      </c>
      <c r="D82" s="20">
        <v>2620</v>
      </c>
      <c r="E82" s="20">
        <v>2620</v>
      </c>
      <c r="F82" s="20"/>
      <c r="G82" s="36">
        <v>0</v>
      </c>
      <c r="H82" s="22">
        <v>0</v>
      </c>
      <c r="I82" s="22">
        <v>0</v>
      </c>
      <c r="J82" s="20"/>
      <c r="K82" s="20">
        <v>2730</v>
      </c>
      <c r="L82" s="22">
        <v>2705.76</v>
      </c>
      <c r="M82" s="22">
        <v>0</v>
      </c>
      <c r="N82" s="22">
        <v>0</v>
      </c>
      <c r="O82" s="22">
        <v>0</v>
      </c>
      <c r="P82" s="22">
        <v>4550</v>
      </c>
      <c r="Q82" s="22">
        <v>4553.81</v>
      </c>
      <c r="R82" s="26">
        <v>4513.53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5" customHeight="1">
      <c r="A83" s="25"/>
      <c r="B83" s="19" t="s">
        <v>92</v>
      </c>
      <c r="C83" s="20">
        <v>3731</v>
      </c>
      <c r="D83" s="20">
        <v>596</v>
      </c>
      <c r="E83" s="20">
        <v>596</v>
      </c>
      <c r="F83" s="20">
        <v>596</v>
      </c>
      <c r="G83" s="36">
        <v>8</v>
      </c>
      <c r="H83" s="22">
        <v>841</v>
      </c>
      <c r="I83" s="22">
        <v>807</v>
      </c>
      <c r="J83" s="20">
        <v>1587</v>
      </c>
      <c r="K83" s="20">
        <v>1587</v>
      </c>
      <c r="L83" s="22">
        <v>1587</v>
      </c>
      <c r="M83" s="22">
        <v>1844.37</v>
      </c>
      <c r="N83" s="22">
        <v>1697</v>
      </c>
      <c r="O83" s="22">
        <v>1605</v>
      </c>
      <c r="P83" s="22">
        <v>2715</v>
      </c>
      <c r="Q83" s="22">
        <v>2715</v>
      </c>
      <c r="R83" s="26">
        <v>2715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ht="15" customHeight="1">
      <c r="A84" s="25"/>
      <c r="B84" s="19" t="s">
        <v>93</v>
      </c>
      <c r="C84" s="20">
        <v>88</v>
      </c>
      <c r="D84" s="20">
        <v>14</v>
      </c>
      <c r="E84" s="20">
        <v>14</v>
      </c>
      <c r="F84" s="20">
        <v>14</v>
      </c>
      <c r="G84" s="36">
        <v>0</v>
      </c>
      <c r="H84" s="22">
        <v>14</v>
      </c>
      <c r="I84" s="22">
        <v>2</v>
      </c>
      <c r="J84" s="20">
        <v>18</v>
      </c>
      <c r="K84" s="20">
        <v>18</v>
      </c>
      <c r="L84" s="22">
        <v>93.12</v>
      </c>
      <c r="M84" s="22">
        <v>17.99</v>
      </c>
      <c r="N84" s="22">
        <v>133.63</v>
      </c>
      <c r="O84" s="22">
        <v>118.02</v>
      </c>
      <c r="P84" s="22">
        <v>25.66</v>
      </c>
      <c r="Q84" s="22">
        <v>62.96</v>
      </c>
      <c r="R84" s="26">
        <v>9.76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5" customHeight="1">
      <c r="A85" s="25"/>
      <c r="B85" s="19" t="s">
        <v>94</v>
      </c>
      <c r="C85" s="20">
        <v>0</v>
      </c>
      <c r="D85" s="20">
        <v>0</v>
      </c>
      <c r="E85" s="20">
        <v>0</v>
      </c>
      <c r="F85" s="20">
        <v>0</v>
      </c>
      <c r="G85" s="36">
        <v>0</v>
      </c>
      <c r="H85" s="22">
        <v>0</v>
      </c>
      <c r="I85" s="22">
        <v>0</v>
      </c>
      <c r="J85" s="20"/>
      <c r="K85" s="20"/>
      <c r="L85" s="22">
        <v>0</v>
      </c>
      <c r="M85" s="22">
        <v>0</v>
      </c>
      <c r="N85" s="22">
        <v>0</v>
      </c>
      <c r="O85" s="22">
        <v>1940.16</v>
      </c>
      <c r="P85" s="22">
        <v>2680</v>
      </c>
      <c r="Q85" s="22">
        <v>22693.92</v>
      </c>
      <c r="R85" s="26">
        <v>21705.26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ht="15" customHeight="1">
      <c r="A86" s="25"/>
      <c r="B86" s="19" t="s">
        <v>140</v>
      </c>
      <c r="C86" s="20"/>
      <c r="D86" s="20"/>
      <c r="E86" s="20"/>
      <c r="F86" s="20"/>
      <c r="G86" s="36"/>
      <c r="H86" s="22"/>
      <c r="I86" s="22"/>
      <c r="J86" s="20"/>
      <c r="K86" s="20"/>
      <c r="L86" s="22"/>
      <c r="M86" s="22"/>
      <c r="N86" s="22"/>
      <c r="O86" s="22"/>
      <c r="P86" s="22"/>
      <c r="Q86" s="22"/>
      <c r="R86" s="26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5" customHeight="1">
      <c r="A87" s="25"/>
      <c r="B87" s="19" t="s">
        <v>95</v>
      </c>
      <c r="C87" s="20">
        <v>0</v>
      </c>
      <c r="D87" s="20">
        <v>0</v>
      </c>
      <c r="E87" s="20">
        <v>0</v>
      </c>
      <c r="F87" s="20">
        <v>0</v>
      </c>
      <c r="G87" s="36">
        <v>18</v>
      </c>
      <c r="H87" s="22">
        <v>0</v>
      </c>
      <c r="I87" s="22">
        <v>0</v>
      </c>
      <c r="J87" s="20"/>
      <c r="K87" s="20"/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6">
        <v>0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ht="15" customHeight="1">
      <c r="A88" s="25"/>
      <c r="B88" s="47" t="s">
        <v>96</v>
      </c>
      <c r="C88" s="20">
        <v>0</v>
      </c>
      <c r="D88" s="20">
        <v>0</v>
      </c>
      <c r="E88" s="20">
        <v>0</v>
      </c>
      <c r="F88" s="20">
        <v>0</v>
      </c>
      <c r="G88" s="36">
        <v>0</v>
      </c>
      <c r="H88" s="22">
        <v>0</v>
      </c>
      <c r="I88" s="22">
        <v>0</v>
      </c>
      <c r="J88" s="20"/>
      <c r="K88" s="20"/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6">
        <v>0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5" customHeight="1">
      <c r="A89" s="25"/>
      <c r="B89" s="19" t="s">
        <v>97</v>
      </c>
      <c r="C89" s="20">
        <v>0</v>
      </c>
      <c r="D89" s="20">
        <v>0</v>
      </c>
      <c r="E89" s="20">
        <v>0</v>
      </c>
      <c r="F89" s="20">
        <v>2345</v>
      </c>
      <c r="G89" s="36">
        <v>0</v>
      </c>
      <c r="H89" s="22">
        <v>2827</v>
      </c>
      <c r="I89" s="22">
        <v>4812</v>
      </c>
      <c r="J89" s="20">
        <v>2730</v>
      </c>
      <c r="K89" s="20"/>
      <c r="L89" s="22">
        <v>661.72</v>
      </c>
      <c r="M89" s="22">
        <v>6740</v>
      </c>
      <c r="N89" s="22">
        <f>2680+3721.23</f>
        <v>6401.23</v>
      </c>
      <c r="O89" s="22">
        <v>3615.59</v>
      </c>
      <c r="P89" s="22">
        <v>0</v>
      </c>
      <c r="Q89" s="22">
        <v>0</v>
      </c>
      <c r="R89" s="26">
        <v>0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s="33" customFormat="1" ht="15" customHeight="1">
      <c r="A90" s="25"/>
      <c r="B90" s="14" t="s">
        <v>98</v>
      </c>
      <c r="C90" s="28">
        <f aca="true" t="shared" si="3" ref="C90:R90">SUM(C82:C89)</f>
        <v>16919</v>
      </c>
      <c r="D90" s="28">
        <f t="shared" si="3"/>
        <v>3230</v>
      </c>
      <c r="E90" s="28">
        <f t="shared" si="3"/>
        <v>3230</v>
      </c>
      <c r="F90" s="28">
        <f t="shared" si="3"/>
        <v>2955</v>
      </c>
      <c r="G90" s="29">
        <f t="shared" si="3"/>
        <v>26</v>
      </c>
      <c r="H90" s="29">
        <f t="shared" si="3"/>
        <v>3682</v>
      </c>
      <c r="I90" s="29">
        <f t="shared" si="3"/>
        <v>5621</v>
      </c>
      <c r="J90" s="28">
        <f t="shared" si="3"/>
        <v>4335</v>
      </c>
      <c r="K90" s="28">
        <f t="shared" si="3"/>
        <v>4335</v>
      </c>
      <c r="L90" s="29">
        <f t="shared" si="3"/>
        <v>5047.6</v>
      </c>
      <c r="M90" s="29">
        <f t="shared" si="3"/>
        <v>8602.36</v>
      </c>
      <c r="N90" s="29">
        <f t="shared" si="3"/>
        <v>8231.86</v>
      </c>
      <c r="O90" s="29">
        <f t="shared" si="3"/>
        <v>7278.77</v>
      </c>
      <c r="P90" s="28">
        <f t="shared" si="3"/>
        <v>9970.66</v>
      </c>
      <c r="Q90" s="28">
        <f t="shared" si="3"/>
        <v>30025.69</v>
      </c>
      <c r="R90" s="31">
        <f t="shared" si="3"/>
        <v>28943.55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:35" ht="15" customHeight="1">
      <c r="A91" s="25"/>
      <c r="B91" s="27"/>
      <c r="C91" s="20"/>
      <c r="D91" s="20"/>
      <c r="E91" s="20"/>
      <c r="F91" s="34"/>
      <c r="G91" s="22"/>
      <c r="H91" s="22"/>
      <c r="I91" s="22"/>
      <c r="J91" s="20"/>
      <c r="K91" s="35"/>
      <c r="L91" s="22"/>
      <c r="M91" s="22"/>
      <c r="N91" s="22"/>
      <c r="O91" s="22"/>
      <c r="P91" s="22"/>
      <c r="Q91" s="22"/>
      <c r="R91" s="26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ht="15" customHeight="1">
      <c r="A92" s="25" t="s">
        <v>99</v>
      </c>
      <c r="B92" s="14" t="s">
        <v>141</v>
      </c>
      <c r="C92" s="20"/>
      <c r="D92" s="20"/>
      <c r="E92" s="20"/>
      <c r="F92" s="20"/>
      <c r="G92" s="22"/>
      <c r="H92" s="22"/>
      <c r="I92" s="22"/>
      <c r="J92" s="20"/>
      <c r="K92" s="20"/>
      <c r="L92" s="22"/>
      <c r="M92" s="22"/>
      <c r="N92" s="22"/>
      <c r="O92" s="22"/>
      <c r="P92" s="22"/>
      <c r="Q92" s="22"/>
      <c r="R92" s="26"/>
      <c r="S92" s="2" t="s">
        <v>47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5" customHeight="1">
      <c r="A93" s="25"/>
      <c r="B93" s="19" t="s">
        <v>100</v>
      </c>
      <c r="C93" s="20">
        <v>230267</v>
      </c>
      <c r="D93" s="20">
        <v>32700</v>
      </c>
      <c r="E93" s="20">
        <v>36780</v>
      </c>
      <c r="F93" s="20">
        <v>34246</v>
      </c>
      <c r="G93" s="36">
        <v>414</v>
      </c>
      <c r="H93" s="22">
        <f>30251+13984+3851</f>
        <v>48086</v>
      </c>
      <c r="I93" s="22">
        <v>43576</v>
      </c>
      <c r="J93" s="20">
        <v>57438</v>
      </c>
      <c r="K93" s="20">
        <v>61241</v>
      </c>
      <c r="L93" s="22">
        <f>42995.41+5346.9</f>
        <v>48342.310000000005</v>
      </c>
      <c r="M93" s="22">
        <f>41239.94+18745.82+5831.73</f>
        <v>65817.49</v>
      </c>
      <c r="N93" s="22">
        <f>43814.83+25646.89+9618.9</f>
        <v>79080.62</v>
      </c>
      <c r="O93" s="22">
        <v>56899.99</v>
      </c>
      <c r="P93" s="22">
        <f>53388.45+35+234.17+25987.69+8627.67</f>
        <v>88272.98</v>
      </c>
      <c r="Q93" s="22">
        <f>35+2505.09+9586.01+234.17+48940.44+29560.41</f>
        <v>90861.12000000001</v>
      </c>
      <c r="R93" s="26">
        <f>41145.32+29+22790.92+4985.31</f>
        <v>68950.55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ht="15" customHeight="1">
      <c r="A94" s="25"/>
      <c r="B94" s="19" t="s">
        <v>101</v>
      </c>
      <c r="C94" s="20">
        <v>5090</v>
      </c>
      <c r="D94" s="20">
        <v>813</v>
      </c>
      <c r="E94" s="20">
        <v>813</v>
      </c>
      <c r="F94" s="20">
        <v>383</v>
      </c>
      <c r="G94" s="36">
        <v>49</v>
      </c>
      <c r="H94" s="22">
        <v>1067</v>
      </c>
      <c r="I94" s="22">
        <v>725</v>
      </c>
      <c r="J94" s="20">
        <v>1676</v>
      </c>
      <c r="K94" s="20">
        <v>1676</v>
      </c>
      <c r="L94" s="22">
        <v>229.85</v>
      </c>
      <c r="M94" s="22">
        <v>1851.91</v>
      </c>
      <c r="N94" s="22">
        <v>1853.58</v>
      </c>
      <c r="O94" s="22">
        <v>1946.78</v>
      </c>
      <c r="P94" s="22">
        <v>4074.8</v>
      </c>
      <c r="Q94" s="22">
        <v>2110.7</v>
      </c>
      <c r="R94" s="26">
        <v>802.65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5" customHeight="1">
      <c r="A95" s="25"/>
      <c r="B95" s="19" t="s">
        <v>102</v>
      </c>
      <c r="C95" s="20">
        <v>3237</v>
      </c>
      <c r="D95" s="20">
        <v>517</v>
      </c>
      <c r="E95" s="20">
        <v>517</v>
      </c>
      <c r="F95" s="20">
        <v>153</v>
      </c>
      <c r="G95" s="36">
        <v>5</v>
      </c>
      <c r="H95" s="22">
        <v>533</v>
      </c>
      <c r="I95" s="22">
        <v>246</v>
      </c>
      <c r="J95" s="20">
        <v>1122</v>
      </c>
      <c r="K95" s="20">
        <v>1122</v>
      </c>
      <c r="L95" s="22">
        <v>203.84</v>
      </c>
      <c r="M95" s="22">
        <v>2035.87</v>
      </c>
      <c r="N95" s="22">
        <v>1904.38</v>
      </c>
      <c r="O95" s="22">
        <v>1350.3</v>
      </c>
      <c r="P95" s="22">
        <v>2873.56</v>
      </c>
      <c r="Q95" s="22">
        <v>2514.08</v>
      </c>
      <c r="R95" s="26">
        <f>1997.13+76.52</f>
        <v>2073.65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ht="15" customHeight="1">
      <c r="A96" s="25"/>
      <c r="B96" s="19" t="s">
        <v>103</v>
      </c>
      <c r="C96" s="20">
        <v>2141</v>
      </c>
      <c r="D96" s="20">
        <v>342</v>
      </c>
      <c r="E96" s="20">
        <v>342</v>
      </c>
      <c r="F96" s="20">
        <v>102</v>
      </c>
      <c r="G96" s="36">
        <v>4</v>
      </c>
      <c r="H96" s="22">
        <v>428</v>
      </c>
      <c r="I96" s="22">
        <v>333</v>
      </c>
      <c r="J96" s="20">
        <v>559</v>
      </c>
      <c r="K96" s="20">
        <v>559</v>
      </c>
      <c r="L96" s="22">
        <v>776.45</v>
      </c>
      <c r="M96" s="22">
        <v>366.79</v>
      </c>
      <c r="N96" s="22">
        <v>326.75</v>
      </c>
      <c r="O96" s="22">
        <v>316.06</v>
      </c>
      <c r="P96" s="22">
        <v>729.79</v>
      </c>
      <c r="Q96" s="22">
        <v>879.79</v>
      </c>
      <c r="R96" s="26">
        <v>799.61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s="33" customFormat="1" ht="15" customHeight="1">
      <c r="A97" s="25"/>
      <c r="B97" s="27" t="s">
        <v>104</v>
      </c>
      <c r="C97" s="28">
        <f>SUM(C93:C96)</f>
        <v>240735</v>
      </c>
      <c r="D97" s="28">
        <f>SUM(D93:D96)</f>
        <v>34372</v>
      </c>
      <c r="E97" s="28">
        <f>SUM(E93:E96)</f>
        <v>38452</v>
      </c>
      <c r="F97" s="28">
        <f>SUM(F93+F94+F95+F96)</f>
        <v>34884</v>
      </c>
      <c r="G97" s="29">
        <f>SUM(G93:G96)</f>
        <v>472</v>
      </c>
      <c r="H97" s="29">
        <f>SUM(H93:H96)</f>
        <v>50114</v>
      </c>
      <c r="I97" s="29">
        <f>SUM(I93:I96)</f>
        <v>44880</v>
      </c>
      <c r="J97" s="28">
        <f>J93+J94+J95+J96</f>
        <v>60795</v>
      </c>
      <c r="K97" s="28">
        <f>K93+K94+K95+K96</f>
        <v>64598</v>
      </c>
      <c r="L97" s="29">
        <f aca="true" t="shared" si="4" ref="L97:R97">SUM(L93:L96)</f>
        <v>49552.45</v>
      </c>
      <c r="M97" s="29">
        <f t="shared" si="4"/>
        <v>70072.06</v>
      </c>
      <c r="N97" s="29">
        <f t="shared" si="4"/>
        <v>83165.33</v>
      </c>
      <c r="O97" s="28">
        <f t="shared" si="4"/>
        <v>60513.13</v>
      </c>
      <c r="P97" s="29">
        <f t="shared" si="4"/>
        <v>95951.12999999999</v>
      </c>
      <c r="Q97" s="29">
        <f t="shared" si="4"/>
        <v>96365.69</v>
      </c>
      <c r="R97" s="48">
        <f t="shared" si="4"/>
        <v>72626.45999999999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:35" ht="15" customHeight="1">
      <c r="A98" s="25"/>
      <c r="B98" s="19" t="s">
        <v>105</v>
      </c>
      <c r="C98" s="20">
        <v>43418</v>
      </c>
      <c r="D98" s="20">
        <v>6935</v>
      </c>
      <c r="E98" s="20">
        <v>6935</v>
      </c>
      <c r="F98" s="20">
        <v>5550</v>
      </c>
      <c r="G98" s="36">
        <v>81</v>
      </c>
      <c r="H98" s="22">
        <v>8083</v>
      </c>
      <c r="I98" s="22">
        <v>11736</v>
      </c>
      <c r="J98" s="20">
        <v>15076</v>
      </c>
      <c r="K98" s="20">
        <v>15076</v>
      </c>
      <c r="L98" s="22">
        <v>12462.52</v>
      </c>
      <c r="M98" s="22">
        <v>14287.44</v>
      </c>
      <c r="N98" s="22">
        <v>12122.33</v>
      </c>
      <c r="O98" s="22">
        <v>10035.86</v>
      </c>
      <c r="P98" s="22">
        <v>33249.9</v>
      </c>
      <c r="Q98" s="22">
        <f>25089.23+76.46</f>
        <v>25165.69</v>
      </c>
      <c r="R98" s="26">
        <f>8992.17+3723.99+989.53+3747.27+2.61+227.13+41.41+385.55+583.28+176.55</f>
        <v>18869.489999999998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5" customHeight="1">
      <c r="A99" s="25"/>
      <c r="B99" s="19" t="s">
        <v>106</v>
      </c>
      <c r="C99" s="20">
        <v>84707</v>
      </c>
      <c r="D99" s="20">
        <v>13530</v>
      </c>
      <c r="E99" s="20">
        <v>13530</v>
      </c>
      <c r="F99" s="20">
        <v>11003</v>
      </c>
      <c r="G99" s="36">
        <v>131</v>
      </c>
      <c r="H99" s="22">
        <v>13121</v>
      </c>
      <c r="I99" s="22">
        <v>13400</v>
      </c>
      <c r="J99" s="20">
        <v>14603</v>
      </c>
      <c r="K99" s="20">
        <v>14603</v>
      </c>
      <c r="L99" s="22">
        <v>13081.57</v>
      </c>
      <c r="M99" s="22">
        <v>19004</v>
      </c>
      <c r="N99" s="22">
        <v>16522.2</v>
      </c>
      <c r="O99" s="22">
        <v>12243.65</v>
      </c>
      <c r="P99" s="22">
        <v>20855.19</v>
      </c>
      <c r="Q99" s="22">
        <f>23858.52+2225</f>
        <v>26083.52</v>
      </c>
      <c r="R99" s="26">
        <f>12838.73+2516.87+6212.01</f>
        <v>21567.61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ht="15" customHeight="1">
      <c r="A100" s="25"/>
      <c r="B100" s="19" t="s">
        <v>107</v>
      </c>
      <c r="C100" s="20">
        <v>18175</v>
      </c>
      <c r="D100" s="20">
        <v>2744</v>
      </c>
      <c r="E100" s="20">
        <v>2744</v>
      </c>
      <c r="F100" s="20">
        <f>814+315</f>
        <v>1129</v>
      </c>
      <c r="G100" s="36">
        <v>28</v>
      </c>
      <c r="H100" s="22">
        <v>2782</v>
      </c>
      <c r="I100" s="22">
        <v>4236</v>
      </c>
      <c r="J100" s="20">
        <v>3389</v>
      </c>
      <c r="K100" s="20">
        <v>3389</v>
      </c>
      <c r="L100" s="22">
        <f>1051.41</f>
        <v>1051.41</v>
      </c>
      <c r="M100" s="22">
        <v>3508.8</v>
      </c>
      <c r="N100" s="22">
        <v>5308.89</v>
      </c>
      <c r="O100" s="22">
        <v>2488.22</v>
      </c>
      <c r="P100" s="22">
        <v>4080.69</v>
      </c>
      <c r="Q100" s="22">
        <f>1951.98+1883.75+300</f>
        <v>4135.73</v>
      </c>
      <c r="R100" s="26">
        <f>1355.93+2251.98</f>
        <v>3607.91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5" customHeight="1">
      <c r="A101" s="25"/>
      <c r="B101" s="19" t="s">
        <v>108</v>
      </c>
      <c r="C101" s="20"/>
      <c r="D101" s="20"/>
      <c r="E101" s="20"/>
      <c r="F101" s="20">
        <v>741</v>
      </c>
      <c r="G101" s="22">
        <v>0</v>
      </c>
      <c r="H101" s="22">
        <v>0</v>
      </c>
      <c r="I101" s="22">
        <v>0</v>
      </c>
      <c r="J101" s="20"/>
      <c r="K101" s="20"/>
      <c r="L101" s="22">
        <v>3982.75</v>
      </c>
      <c r="M101" s="22"/>
      <c r="N101" s="22">
        <v>0</v>
      </c>
      <c r="O101" s="22">
        <v>0</v>
      </c>
      <c r="P101" s="22">
        <v>0</v>
      </c>
      <c r="Q101" s="22">
        <v>0</v>
      </c>
      <c r="R101" s="26">
        <v>0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ht="15" customHeight="1">
      <c r="A102" s="25"/>
      <c r="B102" s="19" t="s">
        <v>109</v>
      </c>
      <c r="C102" s="20">
        <v>68229</v>
      </c>
      <c r="D102" s="20">
        <v>11057</v>
      </c>
      <c r="E102" s="20">
        <v>11057</v>
      </c>
      <c r="F102" s="20">
        <f>2299+1421</f>
        <v>3720</v>
      </c>
      <c r="G102" s="36">
        <v>115</v>
      </c>
      <c r="H102" s="22">
        <v>5776</v>
      </c>
      <c r="I102" s="22">
        <v>5146</v>
      </c>
      <c r="J102" s="20"/>
      <c r="K102" s="20"/>
      <c r="L102" s="22">
        <f>743.59+1454.27</f>
        <v>2197.86</v>
      </c>
      <c r="M102" s="22">
        <v>7944.26</v>
      </c>
      <c r="N102" s="22">
        <v>9163.46</v>
      </c>
      <c r="O102" s="22">
        <v>6727.45</v>
      </c>
      <c r="P102" s="22">
        <v>23596.25</v>
      </c>
      <c r="Q102" s="22">
        <f>13419+6601.25+15393.31+58575+1018.52</f>
        <v>95007.08</v>
      </c>
      <c r="R102" s="26">
        <v>95007.08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5" customHeight="1">
      <c r="A103" s="25"/>
      <c r="B103" s="49" t="s">
        <v>110</v>
      </c>
      <c r="C103" s="20"/>
      <c r="D103" s="20"/>
      <c r="E103" s="20"/>
      <c r="F103" s="20"/>
      <c r="G103" s="22"/>
      <c r="H103" s="22"/>
      <c r="I103" s="22"/>
      <c r="J103" s="20">
        <v>6465</v>
      </c>
      <c r="K103" s="20">
        <v>7217</v>
      </c>
      <c r="L103" s="22"/>
      <c r="M103" s="22"/>
      <c r="N103" s="22"/>
      <c r="O103" s="22"/>
      <c r="P103" s="22"/>
      <c r="Q103" s="22"/>
      <c r="R103" s="26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ht="15" customHeight="1">
      <c r="A104" s="25"/>
      <c r="B104" s="19" t="s">
        <v>111</v>
      </c>
      <c r="C104" s="20">
        <v>313</v>
      </c>
      <c r="D104" s="20">
        <v>50</v>
      </c>
      <c r="E104" s="20">
        <v>50</v>
      </c>
      <c r="F104" s="20">
        <v>50</v>
      </c>
      <c r="G104" s="36">
        <v>1</v>
      </c>
      <c r="H104" s="22">
        <v>69</v>
      </c>
      <c r="I104" s="22">
        <v>66</v>
      </c>
      <c r="J104" s="20">
        <v>60</v>
      </c>
      <c r="K104" s="20">
        <v>60</v>
      </c>
      <c r="L104" s="22">
        <v>14.78</v>
      </c>
      <c r="M104" s="22">
        <v>60</v>
      </c>
      <c r="N104" s="22">
        <v>60</v>
      </c>
      <c r="O104" s="22">
        <v>12.84</v>
      </c>
      <c r="P104" s="22">
        <v>60</v>
      </c>
      <c r="Q104" s="22">
        <v>60</v>
      </c>
      <c r="R104" s="26">
        <v>60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5" customHeight="1">
      <c r="A105" s="25"/>
      <c r="B105" s="19" t="s">
        <v>112</v>
      </c>
      <c r="C105" s="20">
        <v>26263</v>
      </c>
      <c r="D105" s="20">
        <v>4195</v>
      </c>
      <c r="E105" s="20">
        <v>4195</v>
      </c>
      <c r="F105" s="20">
        <v>8640</v>
      </c>
      <c r="G105" s="36">
        <v>77</v>
      </c>
      <c r="H105" s="22">
        <v>5581</v>
      </c>
      <c r="I105" s="22">
        <v>9816</v>
      </c>
      <c r="J105" s="20">
        <v>11485</v>
      </c>
      <c r="K105" s="20">
        <v>11485</v>
      </c>
      <c r="L105" s="22">
        <f>2059.52+8492.09+1178.41</f>
        <v>11730.02</v>
      </c>
      <c r="M105" s="22">
        <v>22208</v>
      </c>
      <c r="N105" s="22">
        <v>21243.52</v>
      </c>
      <c r="O105" s="22">
        <v>21373.53</v>
      </c>
      <c r="P105" s="22">
        <v>18898.9</v>
      </c>
      <c r="Q105" s="22">
        <f>3776.7+5243.45+12965.56</f>
        <v>21985.71</v>
      </c>
      <c r="R105" s="26">
        <f>4418.61+12333.5+3560.41</f>
        <v>20312.52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5" customHeight="1">
      <c r="A106" s="25"/>
      <c r="B106" s="19" t="s">
        <v>113</v>
      </c>
      <c r="C106" s="20">
        <v>8114</v>
      </c>
      <c r="D106" s="20">
        <v>1296</v>
      </c>
      <c r="E106" s="20">
        <v>1296</v>
      </c>
      <c r="F106" s="20">
        <v>943</v>
      </c>
      <c r="G106" s="36">
        <f>1+13</f>
        <v>14</v>
      </c>
      <c r="H106" s="22">
        <f>75+1295</f>
        <v>1370</v>
      </c>
      <c r="I106" s="22">
        <v>750</v>
      </c>
      <c r="J106" s="20">
        <v>1186</v>
      </c>
      <c r="K106" s="20">
        <v>1186</v>
      </c>
      <c r="L106" s="22">
        <f>0.7+1257.33</f>
        <v>1258.03</v>
      </c>
      <c r="M106" s="22">
        <f>189.52+2046.1</f>
        <v>2235.62</v>
      </c>
      <c r="N106" s="22">
        <f>189.52+1782.26</f>
        <v>1971.78</v>
      </c>
      <c r="O106" s="22">
        <v>1201.55</v>
      </c>
      <c r="P106" s="22">
        <f>170.82+658.65+1845.06</f>
        <v>2674.5299999999997</v>
      </c>
      <c r="Q106" s="22">
        <f>179.32+3368.18+744.76</f>
        <v>4292.26</v>
      </c>
      <c r="R106" s="26">
        <f>0.2+691.97+2499.89</f>
        <v>3192.06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5" customHeight="1">
      <c r="A107" s="25"/>
      <c r="B107" s="19" t="s">
        <v>114</v>
      </c>
      <c r="C107" s="20">
        <v>12052</v>
      </c>
      <c r="D107" s="20">
        <f>352+1573</f>
        <v>1925</v>
      </c>
      <c r="E107" s="20">
        <f>1573+352</f>
        <v>1925</v>
      </c>
      <c r="F107" s="20">
        <f>87+1526</f>
        <v>1613</v>
      </c>
      <c r="G107" s="36">
        <f>37+6</f>
        <v>43</v>
      </c>
      <c r="H107" s="22">
        <f>3716+602</f>
        <v>4318</v>
      </c>
      <c r="I107" s="22">
        <v>834</v>
      </c>
      <c r="J107" s="20">
        <v>4885</v>
      </c>
      <c r="K107" s="20">
        <v>4885</v>
      </c>
      <c r="L107" s="22">
        <f>3040.49+2817.85+240.54</f>
        <v>6098.88</v>
      </c>
      <c r="M107" s="22">
        <f>6000+3600.33</f>
        <v>9600.33</v>
      </c>
      <c r="N107" s="22">
        <f>4136.48+2569.97</f>
        <v>6706.449999999999</v>
      </c>
      <c r="O107" s="22">
        <v>4433.36</v>
      </c>
      <c r="P107" s="22">
        <f>5035.66+3419.09</f>
        <v>8454.75</v>
      </c>
      <c r="Q107" s="22">
        <f>5311.39+2410.94</f>
        <v>7722.33</v>
      </c>
      <c r="R107" s="26">
        <f>4803.32+262.58+39.22+166.5</f>
        <v>5271.62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5" customHeight="1">
      <c r="A108" s="25"/>
      <c r="B108" s="19" t="s">
        <v>115</v>
      </c>
      <c r="C108" s="20">
        <v>22570</v>
      </c>
      <c r="D108" s="20">
        <v>6898</v>
      </c>
      <c r="E108" s="20">
        <v>5193</v>
      </c>
      <c r="F108" s="20">
        <v>3596</v>
      </c>
      <c r="G108" s="36">
        <v>51</v>
      </c>
      <c r="H108" s="22">
        <v>5133</v>
      </c>
      <c r="I108" s="22">
        <v>5819</v>
      </c>
      <c r="J108" s="20">
        <v>7086</v>
      </c>
      <c r="K108" s="20">
        <v>7086</v>
      </c>
      <c r="L108" s="22">
        <v>7086</v>
      </c>
      <c r="M108" s="22">
        <v>10000</v>
      </c>
      <c r="N108" s="22">
        <v>12652.73</v>
      </c>
      <c r="O108" s="22">
        <v>11151.03</v>
      </c>
      <c r="P108" s="22">
        <v>10997.8</v>
      </c>
      <c r="Q108" s="22">
        <v>9481.63</v>
      </c>
      <c r="R108" s="26">
        <v>3934.42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5" customHeight="1">
      <c r="A109" s="25"/>
      <c r="B109" s="19" t="s">
        <v>116</v>
      </c>
      <c r="C109" s="20">
        <v>1039</v>
      </c>
      <c r="D109" s="20">
        <v>166</v>
      </c>
      <c r="E109" s="20">
        <v>166</v>
      </c>
      <c r="F109" s="20">
        <v>243</v>
      </c>
      <c r="G109" s="36">
        <v>7</v>
      </c>
      <c r="H109" s="22">
        <v>712</v>
      </c>
      <c r="I109" s="22">
        <f>6260+259</f>
        <v>6519</v>
      </c>
      <c r="J109" s="20">
        <v>1672</v>
      </c>
      <c r="K109" s="20">
        <v>1672</v>
      </c>
      <c r="L109" s="22">
        <f>2375.2+872</f>
        <v>3247.2</v>
      </c>
      <c r="M109" s="22">
        <v>3229.3</v>
      </c>
      <c r="N109" s="22">
        <v>2654.14</v>
      </c>
      <c r="O109" s="22">
        <v>2111.75</v>
      </c>
      <c r="P109" s="22">
        <f>58+1923.02+800</f>
        <v>2781.02</v>
      </c>
      <c r="Q109" s="22">
        <f>858+50+3647.12</f>
        <v>4555.12</v>
      </c>
      <c r="R109" s="26">
        <f>563.88+1613.86+3121.19</f>
        <v>5298.93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s="33" customFormat="1" ht="15" customHeight="1">
      <c r="A110" s="25"/>
      <c r="B110" s="27" t="s">
        <v>117</v>
      </c>
      <c r="C110" s="28">
        <f aca="true" t="shared" si="5" ref="C110:I110">SUM(C97:C109)</f>
        <v>525615</v>
      </c>
      <c r="D110" s="28">
        <f t="shared" si="5"/>
        <v>83168</v>
      </c>
      <c r="E110" s="28">
        <f t="shared" si="5"/>
        <v>85543</v>
      </c>
      <c r="F110" s="28">
        <f t="shared" si="5"/>
        <v>72112</v>
      </c>
      <c r="G110" s="29">
        <f t="shared" si="5"/>
        <v>1020</v>
      </c>
      <c r="H110" s="29">
        <f t="shared" si="5"/>
        <v>97059</v>
      </c>
      <c r="I110" s="29">
        <f t="shared" si="5"/>
        <v>103202</v>
      </c>
      <c r="J110" s="28">
        <f>J97+J98+J99+J100+J101+J103+J104+J105+J106+SUM(J107:J109)</f>
        <v>126702</v>
      </c>
      <c r="K110" s="28">
        <f aca="true" t="shared" si="6" ref="K110:R110">SUM(K97:K109)</f>
        <v>131257</v>
      </c>
      <c r="L110" s="29">
        <f t="shared" si="6"/>
        <v>111763.47000000002</v>
      </c>
      <c r="M110" s="29">
        <f t="shared" si="6"/>
        <v>162149.80999999997</v>
      </c>
      <c r="N110" s="50">
        <f t="shared" si="6"/>
        <v>171570.83000000002</v>
      </c>
      <c r="O110" s="29">
        <f t="shared" si="6"/>
        <v>132292.37</v>
      </c>
      <c r="P110" s="28">
        <f t="shared" si="6"/>
        <v>221600.15999999997</v>
      </c>
      <c r="Q110" s="28">
        <f t="shared" si="6"/>
        <v>294854.76000000007</v>
      </c>
      <c r="R110" s="51">
        <f t="shared" si="6"/>
        <v>249748.09999999998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:35" ht="15" customHeight="1">
      <c r="A111" s="25"/>
      <c r="B111" s="14"/>
      <c r="C111" s="20"/>
      <c r="D111" s="20"/>
      <c r="E111" s="20"/>
      <c r="F111" s="34"/>
      <c r="G111" s="22"/>
      <c r="H111" s="22"/>
      <c r="I111" s="22"/>
      <c r="J111" s="20"/>
      <c r="K111" s="35"/>
      <c r="L111" s="22"/>
      <c r="M111" s="22"/>
      <c r="N111" s="22"/>
      <c r="O111" s="22"/>
      <c r="P111" s="22"/>
      <c r="Q111" s="22"/>
      <c r="R111" s="26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5" customHeight="1">
      <c r="A112" s="25" t="s">
        <v>118</v>
      </c>
      <c r="B112" s="14" t="s">
        <v>142</v>
      </c>
      <c r="C112" s="20"/>
      <c r="D112" s="20"/>
      <c r="E112" s="20"/>
      <c r="F112" s="20"/>
      <c r="G112" s="22"/>
      <c r="H112" s="22"/>
      <c r="I112" s="22"/>
      <c r="J112" s="20"/>
      <c r="K112" s="20"/>
      <c r="L112" s="22"/>
      <c r="M112" s="22"/>
      <c r="N112" s="22"/>
      <c r="O112" s="22"/>
      <c r="P112" s="22"/>
      <c r="Q112" s="22"/>
      <c r="R112" s="26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5" customHeight="1">
      <c r="A113" s="25"/>
      <c r="B113" s="19" t="s">
        <v>119</v>
      </c>
      <c r="C113" s="20">
        <v>1202</v>
      </c>
      <c r="D113" s="20">
        <v>192</v>
      </c>
      <c r="E113" s="20">
        <v>192</v>
      </c>
      <c r="F113" s="20">
        <v>96</v>
      </c>
      <c r="G113" s="36">
        <v>2</v>
      </c>
      <c r="H113" s="22">
        <v>193</v>
      </c>
      <c r="I113" s="22">
        <v>46</v>
      </c>
      <c r="J113" s="20">
        <v>284</v>
      </c>
      <c r="K113" s="20">
        <v>284</v>
      </c>
      <c r="L113" s="22">
        <v>139.68</v>
      </c>
      <c r="M113" s="22">
        <v>437.91</v>
      </c>
      <c r="N113" s="22">
        <v>110</v>
      </c>
      <c r="O113" s="22">
        <v>195.26</v>
      </c>
      <c r="P113" s="22">
        <v>641.3</v>
      </c>
      <c r="Q113" s="22">
        <v>289.54</v>
      </c>
      <c r="R113" s="26">
        <v>204.68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5" customHeight="1">
      <c r="A114" s="25"/>
      <c r="B114" s="19" t="s">
        <v>120</v>
      </c>
      <c r="C114" s="20">
        <v>319</v>
      </c>
      <c r="D114" s="20">
        <v>51</v>
      </c>
      <c r="E114" s="20">
        <v>51</v>
      </c>
      <c r="F114" s="20">
        <v>0</v>
      </c>
      <c r="G114" s="36">
        <v>0</v>
      </c>
      <c r="H114" s="22">
        <v>0</v>
      </c>
      <c r="I114" s="22">
        <v>0</v>
      </c>
      <c r="J114" s="20"/>
      <c r="K114" s="20"/>
      <c r="L114" s="22">
        <v>16.61</v>
      </c>
      <c r="M114" s="22">
        <v>50</v>
      </c>
      <c r="N114" s="22">
        <v>10</v>
      </c>
      <c r="O114" s="22">
        <v>0</v>
      </c>
      <c r="P114" s="22">
        <v>50</v>
      </c>
      <c r="Q114" s="22">
        <v>1</v>
      </c>
      <c r="R114" s="26">
        <v>0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5" customHeight="1">
      <c r="A115" s="25"/>
      <c r="B115" s="19" t="s">
        <v>121</v>
      </c>
      <c r="C115" s="20">
        <v>21168</v>
      </c>
      <c r="D115" s="20">
        <v>3275</v>
      </c>
      <c r="E115" s="20">
        <v>3457</v>
      </c>
      <c r="F115" s="20">
        <v>4546</v>
      </c>
      <c r="G115" s="36">
        <v>36</v>
      </c>
      <c r="H115" s="22">
        <v>3612</v>
      </c>
      <c r="I115" s="22">
        <v>2156</v>
      </c>
      <c r="J115" s="20">
        <v>4155</v>
      </c>
      <c r="K115" s="20">
        <v>4155</v>
      </c>
      <c r="L115" s="22">
        <v>7349.13</v>
      </c>
      <c r="M115" s="22">
        <v>3723.53</v>
      </c>
      <c r="N115" s="22">
        <v>1446.24</v>
      </c>
      <c r="O115" s="22">
        <v>1111.94</v>
      </c>
      <c r="P115" s="22">
        <v>2818.57</v>
      </c>
      <c r="Q115" s="22">
        <v>2446.06</v>
      </c>
      <c r="R115" s="26">
        <v>682.66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5" customHeight="1">
      <c r="A116" s="25"/>
      <c r="B116" s="19" t="s">
        <v>143</v>
      </c>
      <c r="C116" s="20"/>
      <c r="D116" s="20"/>
      <c r="E116" s="20"/>
      <c r="F116" s="20"/>
      <c r="G116" s="36"/>
      <c r="H116" s="22"/>
      <c r="I116" s="22"/>
      <c r="J116" s="20"/>
      <c r="K116" s="20"/>
      <c r="L116" s="22"/>
      <c r="M116" s="22"/>
      <c r="N116" s="22"/>
      <c r="O116" s="22"/>
      <c r="P116" s="22"/>
      <c r="Q116" s="22"/>
      <c r="R116" s="26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5" customHeight="1">
      <c r="A117" s="25"/>
      <c r="B117" s="19" t="s">
        <v>122</v>
      </c>
      <c r="C117" s="20">
        <v>0</v>
      </c>
      <c r="D117" s="20">
        <v>0</v>
      </c>
      <c r="E117" s="20">
        <v>0</v>
      </c>
      <c r="F117" s="20">
        <v>0</v>
      </c>
      <c r="G117" s="36">
        <v>0</v>
      </c>
      <c r="H117" s="22">
        <v>0</v>
      </c>
      <c r="I117" s="22">
        <v>0</v>
      </c>
      <c r="J117" s="20"/>
      <c r="K117" s="20"/>
      <c r="L117" s="22">
        <v>0</v>
      </c>
      <c r="M117" s="22">
        <v>948.4</v>
      </c>
      <c r="N117" s="22">
        <v>0</v>
      </c>
      <c r="O117" s="22">
        <v>0</v>
      </c>
      <c r="P117" s="22">
        <v>0</v>
      </c>
      <c r="Q117" s="22">
        <v>0</v>
      </c>
      <c r="R117" s="26">
        <v>0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ht="15" customHeight="1">
      <c r="A118" s="25"/>
      <c r="B118" s="19" t="s">
        <v>123</v>
      </c>
      <c r="C118" s="20">
        <v>1140</v>
      </c>
      <c r="D118" s="20">
        <v>182</v>
      </c>
      <c r="E118" s="20">
        <v>0</v>
      </c>
      <c r="F118" s="20">
        <v>0</v>
      </c>
      <c r="G118" s="36">
        <v>2</v>
      </c>
      <c r="H118" s="22">
        <v>200</v>
      </c>
      <c r="I118" s="22">
        <v>200</v>
      </c>
      <c r="J118" s="20">
        <v>560</v>
      </c>
      <c r="K118" s="20">
        <v>560</v>
      </c>
      <c r="L118" s="22">
        <f>5151.91+500</f>
        <v>5651.91</v>
      </c>
      <c r="M118" s="22">
        <v>654</v>
      </c>
      <c r="N118" s="22">
        <f>1112.27+300</f>
        <v>1412.27</v>
      </c>
      <c r="O118" s="22">
        <v>1705.42</v>
      </c>
      <c r="P118" s="22">
        <f>2314.25+583+500</f>
        <v>3397.25</v>
      </c>
      <c r="Q118" s="22">
        <f>510.94+2677.59+604.99+30</f>
        <v>3823.5200000000004</v>
      </c>
      <c r="R118" s="26">
        <v>2382.44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s="33" customFormat="1" ht="15" customHeight="1">
      <c r="A119" s="25"/>
      <c r="B119" s="27" t="s">
        <v>124</v>
      </c>
      <c r="C119" s="28">
        <f aca="true" t="shared" si="7" ref="C119:R119">SUM(C113:C118)</f>
        <v>23829</v>
      </c>
      <c r="D119" s="28">
        <f t="shared" si="7"/>
        <v>3700</v>
      </c>
      <c r="E119" s="28">
        <f t="shared" si="7"/>
        <v>3700</v>
      </c>
      <c r="F119" s="28">
        <f t="shared" si="7"/>
        <v>4642</v>
      </c>
      <c r="G119" s="29">
        <f t="shared" si="7"/>
        <v>40</v>
      </c>
      <c r="H119" s="29">
        <f t="shared" si="7"/>
        <v>4005</v>
      </c>
      <c r="I119" s="29">
        <f t="shared" si="7"/>
        <v>2402</v>
      </c>
      <c r="J119" s="28">
        <f t="shared" si="7"/>
        <v>4999</v>
      </c>
      <c r="K119" s="28">
        <f t="shared" si="7"/>
        <v>4999</v>
      </c>
      <c r="L119" s="29">
        <f t="shared" si="7"/>
        <v>13157.33</v>
      </c>
      <c r="M119" s="29">
        <f t="shared" si="7"/>
        <v>5813.84</v>
      </c>
      <c r="N119" s="29">
        <f t="shared" si="7"/>
        <v>2978.51</v>
      </c>
      <c r="O119" s="29">
        <f t="shared" si="7"/>
        <v>3012.62</v>
      </c>
      <c r="P119" s="29">
        <f t="shared" si="7"/>
        <v>6907.12</v>
      </c>
      <c r="Q119" s="29">
        <f t="shared" si="7"/>
        <v>6560.120000000001</v>
      </c>
      <c r="R119" s="31">
        <f t="shared" si="7"/>
        <v>3269.7799999999997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:35" ht="15" customHeight="1">
      <c r="A120" s="25"/>
      <c r="B120" s="27"/>
      <c r="C120" s="28"/>
      <c r="D120" s="28"/>
      <c r="E120" s="28"/>
      <c r="F120" s="28"/>
      <c r="G120" s="29"/>
      <c r="H120" s="29"/>
      <c r="I120" s="29"/>
      <c r="J120" s="28"/>
      <c r="K120" s="38"/>
      <c r="L120" s="29"/>
      <c r="M120" s="29"/>
      <c r="N120" s="29"/>
      <c r="O120" s="29"/>
      <c r="P120" s="29"/>
      <c r="Q120" s="29"/>
      <c r="R120" s="45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s="33" customFormat="1" ht="15" customHeight="1" thickBot="1">
      <c r="A121" s="52"/>
      <c r="B121" s="53" t="s">
        <v>125</v>
      </c>
      <c r="C121" s="54">
        <f>SUM(C25+C43+C45+C52+C57+C63+C72+C74+C79+C90+C110+C119)</f>
        <v>1100000</v>
      </c>
      <c r="D121" s="54">
        <f>SUM(D25+D43+D45+D52+D57+D63+D72+D74+D79+D90+D110+D119)</f>
        <v>175700</v>
      </c>
      <c r="E121" s="54">
        <f>SUM(E25+E43+E45+E52+E57+E63+E72+E74+E79+E90+E110+E119)</f>
        <v>177445</v>
      </c>
      <c r="F121" s="55">
        <f>+F25+F43+F45+F52+F57+F63+F72+F74+F79+F90+F110+F119</f>
        <v>176745.91999999998</v>
      </c>
      <c r="G121" s="54">
        <f>SUM(G25+G43+G45+G52+G57+G63+G72+G74+G79+G90+G110+G119)</f>
        <v>2336</v>
      </c>
      <c r="H121" s="54">
        <f>SUM(H25+H43+H45+H52+H57+H63+H72+H74+H79+H90+H110+H119)</f>
        <v>233500</v>
      </c>
      <c r="I121" s="55">
        <f>+I25+I43+I45+I52+I57+I63+I72+I74+I79+I90+I110+I119</f>
        <v>240398.61</v>
      </c>
      <c r="J121" s="54">
        <f>J25+J43+J45+J52+J57+J63+J72+J74+J79+J90+J110+J119</f>
        <v>332246</v>
      </c>
      <c r="K121" s="54">
        <f>K25+K43+K45+K52+K57+K63+K72+K74+K79+K90+K110+K119</f>
        <v>336990</v>
      </c>
      <c r="L121" s="55">
        <f>SUM(L25+L43+L45+L52+L57+L63+L72+L74+L79+L90+L110+L119)</f>
        <v>283275.04000000004</v>
      </c>
      <c r="M121" s="54">
        <f>M25+M43+M45+M52+M57+M63+M72+M74+M79+M90+M110+M119</f>
        <v>427499.99999999994</v>
      </c>
      <c r="N121" s="56">
        <f>+N25+N43+N45+N52+N57+N63+N72+N74+N79+N90+N110+N119</f>
        <v>409737.38000000006</v>
      </c>
      <c r="O121" s="56">
        <f>+O25+O43+O45+O52+O57+O63+O72+O74+O79+O90+O110+O119</f>
        <v>346511.47</v>
      </c>
      <c r="P121" s="55">
        <f>P25+P43+P45+P52+P57+P63+P72+P74+P79+P90+P110+P119</f>
        <v>537805.9999999999</v>
      </c>
      <c r="Q121" s="55">
        <f>Q25+Q43+Q45+Q52+Q57+Q63+Q72+Q74+Q79+Q90+Q110+Q119</f>
        <v>599611.4900000001</v>
      </c>
      <c r="R121" s="57">
        <f>SUM(R25,R43,R45,R52,R57,R63,R72,R74,R79,R90,R110,R119)</f>
        <v>510694.97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:12" ht="15">
      <c r="A122" s="58"/>
      <c r="B122" s="59" t="s">
        <v>144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5">
      <c r="A123" s="58"/>
      <c r="B123" s="61"/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1:12" ht="15">
      <c r="A124" s="58"/>
      <c r="B124" s="61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5">
      <c r="A125" s="58"/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5">
      <c r="A126" s="58"/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5">
      <c r="A127" s="58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5">
      <c r="A128" s="58"/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5">
      <c r="A129" s="58"/>
      <c r="B129" s="61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5">
      <c r="A130" s="58"/>
      <c r="B130" s="61"/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1:12" ht="15">
      <c r="A131" s="58"/>
      <c r="B131" s="61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5">
      <c r="A132" s="58"/>
      <c r="B132" s="61"/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1:12" ht="15">
      <c r="A133" s="58"/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5">
      <c r="A134" s="58"/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5">
      <c r="A135" s="58"/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5">
      <c r="A136" s="58"/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5">
      <c r="A137" s="58"/>
      <c r="B137" s="61"/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1:12" ht="15">
      <c r="A138" s="58"/>
      <c r="B138" s="61"/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1:12" ht="15">
      <c r="A139" s="58"/>
      <c r="B139" s="61"/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2" ht="15">
      <c r="A140" s="58"/>
      <c r="B140" s="61"/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1:12" ht="15">
      <c r="A141" s="58"/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1:12" ht="15">
      <c r="A142" s="58"/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2" ht="15">
      <c r="A143" s="58"/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  <row r="144" spans="1:12" ht="15">
      <c r="A144" s="58"/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</row>
    <row r="145" spans="1:12" ht="15">
      <c r="A145" s="58"/>
      <c r="B145" s="61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5">
      <c r="A146" s="58"/>
      <c r="B146" s="61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ht="15">
      <c r="A147" s="58"/>
      <c r="B147" s="61"/>
      <c r="C147" s="60"/>
      <c r="D147" s="60"/>
      <c r="E147" s="60"/>
      <c r="F147" s="60"/>
      <c r="G147" s="60"/>
      <c r="H147" s="60"/>
      <c r="I147" s="60"/>
      <c r="J147" s="60"/>
      <c r="K147" s="60"/>
      <c r="L147" s="60"/>
    </row>
    <row r="148" spans="1:12" ht="15">
      <c r="A148" s="58"/>
      <c r="B148" s="61"/>
      <c r="C148" s="60"/>
      <c r="D148" s="60"/>
      <c r="E148" s="60"/>
      <c r="F148" s="60"/>
      <c r="G148" s="60"/>
      <c r="H148" s="60"/>
      <c r="I148" s="60"/>
      <c r="J148" s="60"/>
      <c r="K148" s="60"/>
      <c r="L148" s="60"/>
    </row>
    <row r="149" spans="1:12" ht="15">
      <c r="A149" s="58"/>
      <c r="B149" s="61"/>
      <c r="C149" s="60"/>
      <c r="D149" s="60"/>
      <c r="E149" s="60"/>
      <c r="F149" s="60"/>
      <c r="G149" s="60"/>
      <c r="H149" s="60"/>
      <c r="I149" s="60"/>
      <c r="J149" s="60"/>
      <c r="K149" s="60"/>
      <c r="L149" s="60"/>
    </row>
    <row r="150" spans="1:12" ht="15">
      <c r="A150" s="58"/>
      <c r="B150" s="61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12" ht="15">
      <c r="A151" s="58"/>
      <c r="B151" s="61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12" ht="15">
      <c r="A152" s="58"/>
      <c r="B152" s="61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12" ht="15">
      <c r="A153" s="58"/>
      <c r="B153" s="61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12" ht="15">
      <c r="A154" s="58"/>
      <c r="B154" s="61"/>
      <c r="C154" s="60"/>
      <c r="D154" s="60"/>
      <c r="E154" s="60"/>
      <c r="F154" s="60"/>
      <c r="G154" s="60"/>
      <c r="H154" s="60"/>
      <c r="I154" s="60"/>
      <c r="J154" s="60"/>
      <c r="K154" s="60"/>
      <c r="L154" s="60"/>
    </row>
    <row r="155" spans="1:12" ht="15">
      <c r="A155" s="58"/>
      <c r="B155" s="61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5">
      <c r="A156" s="58"/>
      <c r="B156" s="61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15">
      <c r="A157" s="58"/>
      <c r="B157" s="61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5">
      <c r="A158" s="58"/>
      <c r="B158" s="61"/>
      <c r="C158" s="60"/>
      <c r="D158" s="60"/>
      <c r="E158" s="60"/>
      <c r="F158" s="60"/>
      <c r="G158" s="60"/>
      <c r="H158" s="60"/>
      <c r="I158" s="60"/>
      <c r="J158" s="60"/>
      <c r="K158" s="60"/>
      <c r="L158" s="60"/>
    </row>
    <row r="159" spans="1:12" ht="15">
      <c r="A159" s="58"/>
      <c r="B159" s="61"/>
      <c r="C159" s="60"/>
      <c r="D159" s="60"/>
      <c r="E159" s="60"/>
      <c r="F159" s="60"/>
      <c r="G159" s="60"/>
      <c r="H159" s="60"/>
      <c r="I159" s="60"/>
      <c r="J159" s="60"/>
      <c r="K159" s="60"/>
      <c r="L159" s="60"/>
    </row>
    <row r="160" spans="1:12" ht="15">
      <c r="A160" s="58"/>
      <c r="B160" s="61"/>
      <c r="C160" s="60"/>
      <c r="D160" s="60"/>
      <c r="E160" s="60"/>
      <c r="F160" s="60"/>
      <c r="G160" s="60"/>
      <c r="H160" s="60"/>
      <c r="I160" s="60"/>
      <c r="J160" s="60"/>
      <c r="K160" s="60"/>
      <c r="L160" s="60"/>
    </row>
    <row r="161" spans="1:12" ht="15">
      <c r="A161" s="58"/>
      <c r="B161" s="61"/>
      <c r="C161" s="60"/>
      <c r="D161" s="60"/>
      <c r="E161" s="60"/>
      <c r="F161" s="60"/>
      <c r="G161" s="60"/>
      <c r="H161" s="60"/>
      <c r="I161" s="60"/>
      <c r="J161" s="60"/>
      <c r="K161" s="60"/>
      <c r="L161" s="60"/>
    </row>
    <row r="162" spans="1:12" ht="15">
      <c r="A162" s="58"/>
      <c r="B162" s="61"/>
      <c r="C162" s="60"/>
      <c r="D162" s="60"/>
      <c r="E162" s="60"/>
      <c r="F162" s="60"/>
      <c r="G162" s="60"/>
      <c r="H162" s="60"/>
      <c r="I162" s="60"/>
      <c r="J162" s="60"/>
      <c r="K162" s="60"/>
      <c r="L162" s="60"/>
    </row>
    <row r="163" spans="1:12" ht="15">
      <c r="A163" s="58"/>
      <c r="B163" s="61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2" ht="15">
      <c r="A164" s="58"/>
      <c r="B164" s="61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5">
      <c r="A165" s="58"/>
      <c r="B165" s="61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5">
      <c r="A166" s="58"/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5">
      <c r="A167" s="58"/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5">
      <c r="A168" s="58"/>
      <c r="B168" s="61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5">
      <c r="A169" s="58"/>
      <c r="B169" s="61"/>
      <c r="C169" s="60"/>
      <c r="D169" s="60"/>
      <c r="E169" s="60"/>
      <c r="F169" s="60"/>
      <c r="G169" s="60"/>
      <c r="H169" s="60"/>
      <c r="I169" s="60"/>
      <c r="J169" s="60"/>
      <c r="K169" s="60"/>
      <c r="L169" s="60"/>
    </row>
    <row r="170" spans="1:12" ht="15">
      <c r="A170" s="58"/>
      <c r="B170" s="61"/>
      <c r="C170" s="60"/>
      <c r="D170" s="60"/>
      <c r="E170" s="60"/>
      <c r="F170" s="60"/>
      <c r="G170" s="60"/>
      <c r="H170" s="60"/>
      <c r="I170" s="60"/>
      <c r="J170" s="60"/>
      <c r="K170" s="60"/>
      <c r="L170" s="60"/>
    </row>
    <row r="171" spans="1:12" ht="15">
      <c r="A171" s="58"/>
      <c r="B171" s="61"/>
      <c r="C171" s="60"/>
      <c r="D171" s="60"/>
      <c r="E171" s="60"/>
      <c r="F171" s="60"/>
      <c r="G171" s="60"/>
      <c r="H171" s="60"/>
      <c r="I171" s="60"/>
      <c r="J171" s="60"/>
      <c r="K171" s="60"/>
      <c r="L171" s="60"/>
    </row>
    <row r="172" spans="1:12" ht="15">
      <c r="A172" s="58"/>
      <c r="B172" s="61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2" ht="15">
      <c r="A173" s="58"/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60"/>
    </row>
    <row r="174" spans="1:12" ht="15">
      <c r="A174" s="58"/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60"/>
    </row>
    <row r="175" spans="1:12" ht="15">
      <c r="A175" s="58"/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60"/>
    </row>
    <row r="176" spans="1:12" ht="15">
      <c r="A176" s="58"/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60"/>
    </row>
    <row r="177" spans="1:12" ht="15">
      <c r="A177" s="58"/>
      <c r="B177" s="61"/>
      <c r="C177" s="60"/>
      <c r="D177" s="60"/>
      <c r="E177" s="60"/>
      <c r="F177" s="60"/>
      <c r="G177" s="60"/>
      <c r="H177" s="60"/>
      <c r="I177" s="60"/>
      <c r="J177" s="60"/>
      <c r="K177" s="60"/>
      <c r="L177" s="60"/>
    </row>
    <row r="178" spans="1:12" ht="15">
      <c r="A178" s="58"/>
      <c r="B178" s="61"/>
      <c r="C178" s="60"/>
      <c r="D178" s="60"/>
      <c r="E178" s="60"/>
      <c r="F178" s="60"/>
      <c r="G178" s="60"/>
      <c r="H178" s="60"/>
      <c r="I178" s="60"/>
      <c r="J178" s="60"/>
      <c r="K178" s="60"/>
      <c r="L178" s="60"/>
    </row>
    <row r="179" spans="1:12" ht="15">
      <c r="A179" s="58"/>
      <c r="B179" s="61"/>
      <c r="C179" s="60"/>
      <c r="D179" s="60"/>
      <c r="E179" s="60"/>
      <c r="F179" s="60"/>
      <c r="G179" s="60"/>
      <c r="H179" s="60"/>
      <c r="I179" s="60"/>
      <c r="J179" s="60"/>
      <c r="K179" s="60"/>
      <c r="L179" s="60"/>
    </row>
    <row r="180" spans="1:12" ht="15">
      <c r="A180" s="58"/>
      <c r="B180" s="61"/>
      <c r="C180" s="60"/>
      <c r="D180" s="60"/>
      <c r="E180" s="60"/>
      <c r="F180" s="60"/>
      <c r="G180" s="60"/>
      <c r="H180" s="60"/>
      <c r="I180" s="60"/>
      <c r="J180" s="60"/>
      <c r="K180" s="60"/>
      <c r="L180" s="60"/>
    </row>
    <row r="181" spans="1:12" ht="15">
      <c r="A181" s="58"/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60"/>
    </row>
    <row r="182" spans="1:12" ht="15">
      <c r="A182" s="58"/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5">
      <c r="A183" s="58"/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1:12" ht="15">
      <c r="A184" s="58"/>
      <c r="B184" s="61"/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1:12" ht="15">
      <c r="A185" s="58"/>
      <c r="B185" s="61"/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  <row r="186" spans="1:12" ht="15">
      <c r="A186" s="58"/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60"/>
    </row>
    <row r="187" spans="1:12" ht="15">
      <c r="A187" s="58"/>
      <c r="B187" s="61"/>
      <c r="C187" s="60"/>
      <c r="D187" s="60"/>
      <c r="E187" s="60"/>
      <c r="F187" s="60"/>
      <c r="G187" s="60"/>
      <c r="H187" s="60"/>
      <c r="I187" s="60"/>
      <c r="J187" s="60"/>
      <c r="K187" s="60"/>
      <c r="L187" s="60"/>
    </row>
    <row r="188" spans="1:12" ht="15">
      <c r="A188" s="58"/>
      <c r="B188" s="61"/>
      <c r="C188" s="60"/>
      <c r="D188" s="60"/>
      <c r="E188" s="60"/>
      <c r="F188" s="60"/>
      <c r="G188" s="60"/>
      <c r="H188" s="60"/>
      <c r="I188" s="60"/>
      <c r="J188" s="60"/>
      <c r="K188" s="60"/>
      <c r="L188" s="60"/>
    </row>
    <row r="189" spans="1:12" ht="15">
      <c r="A189" s="58"/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60"/>
    </row>
    <row r="190" spans="1:12" ht="15">
      <c r="A190" s="58"/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5">
      <c r="A191" s="58"/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5">
      <c r="A192" s="58"/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60"/>
    </row>
    <row r="193" spans="1:12" ht="15">
      <c r="A193" s="58"/>
      <c r="B193" s="61"/>
      <c r="C193" s="60"/>
      <c r="D193" s="60"/>
      <c r="E193" s="60"/>
      <c r="F193" s="60"/>
      <c r="G193" s="60"/>
      <c r="H193" s="60"/>
      <c r="I193" s="60"/>
      <c r="J193" s="60"/>
      <c r="K193" s="60"/>
      <c r="L193" s="60"/>
    </row>
    <row r="194" spans="1:12" ht="15">
      <c r="A194" s="58"/>
      <c r="B194" s="61"/>
      <c r="C194" s="60"/>
      <c r="D194" s="60"/>
      <c r="E194" s="60"/>
      <c r="F194" s="60"/>
      <c r="G194" s="60"/>
      <c r="H194" s="60"/>
      <c r="I194" s="60"/>
      <c r="J194" s="60"/>
      <c r="K194" s="60"/>
      <c r="L194" s="60"/>
    </row>
    <row r="195" spans="1:12" ht="15">
      <c r="A195" s="58"/>
      <c r="B195" s="61"/>
      <c r="C195" s="60"/>
      <c r="D195" s="60"/>
      <c r="E195" s="60"/>
      <c r="F195" s="60"/>
      <c r="G195" s="60"/>
      <c r="H195" s="60"/>
      <c r="I195" s="60"/>
      <c r="J195" s="60"/>
      <c r="K195" s="60"/>
      <c r="L195" s="60"/>
    </row>
    <row r="196" spans="1:12" ht="15">
      <c r="A196" s="58"/>
      <c r="B196" s="61"/>
      <c r="C196" s="60"/>
      <c r="D196" s="60"/>
      <c r="E196" s="60"/>
      <c r="F196" s="60"/>
      <c r="G196" s="60"/>
      <c r="H196" s="60"/>
      <c r="I196" s="60"/>
      <c r="J196" s="60"/>
      <c r="K196" s="60"/>
      <c r="L196" s="60"/>
    </row>
    <row r="197" spans="1:12" ht="15">
      <c r="A197" s="58"/>
      <c r="B197" s="61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15">
      <c r="A198" s="58"/>
      <c r="B198" s="61"/>
      <c r="C198" s="60"/>
      <c r="D198" s="60"/>
      <c r="E198" s="60"/>
      <c r="F198" s="60"/>
      <c r="G198" s="60"/>
      <c r="H198" s="60"/>
      <c r="I198" s="60"/>
      <c r="J198" s="60"/>
      <c r="K198" s="60"/>
      <c r="L198" s="60"/>
    </row>
    <row r="199" spans="1:12" ht="15">
      <c r="A199" s="58"/>
      <c r="B199" s="61"/>
      <c r="C199" s="60"/>
      <c r="D199" s="60"/>
      <c r="E199" s="60"/>
      <c r="F199" s="60"/>
      <c r="G199" s="60"/>
      <c r="H199" s="60"/>
      <c r="I199" s="60"/>
      <c r="J199" s="60"/>
      <c r="K199" s="60"/>
      <c r="L199" s="60"/>
    </row>
    <row r="200" spans="1:12" ht="15">
      <c r="A200" s="58"/>
      <c r="B200" s="61"/>
      <c r="C200" s="60"/>
      <c r="D200" s="60"/>
      <c r="E200" s="60"/>
      <c r="F200" s="60"/>
      <c r="G200" s="60"/>
      <c r="H200" s="60"/>
      <c r="I200" s="60"/>
      <c r="J200" s="60"/>
      <c r="K200" s="60"/>
      <c r="L200" s="60"/>
    </row>
    <row r="201" spans="1:12" ht="15">
      <c r="A201" s="58"/>
      <c r="B201" s="61"/>
      <c r="C201" s="60"/>
      <c r="D201" s="60"/>
      <c r="E201" s="60"/>
      <c r="F201" s="60"/>
      <c r="G201" s="60"/>
      <c r="H201" s="60"/>
      <c r="I201" s="60"/>
      <c r="J201" s="60"/>
      <c r="K201" s="60"/>
      <c r="L201" s="60"/>
    </row>
    <row r="202" spans="1:12" ht="15">
      <c r="A202" s="58"/>
      <c r="B202" s="61"/>
      <c r="C202" s="60"/>
      <c r="D202" s="60"/>
      <c r="E202" s="60"/>
      <c r="F202" s="60"/>
      <c r="G202" s="60"/>
      <c r="H202" s="60"/>
      <c r="I202" s="60"/>
      <c r="J202" s="60"/>
      <c r="K202" s="60"/>
      <c r="L202" s="60"/>
    </row>
    <row r="203" spans="1:12" ht="15">
      <c r="A203" s="58"/>
      <c r="B203" s="61"/>
      <c r="C203" s="60"/>
      <c r="D203" s="60"/>
      <c r="E203" s="60"/>
      <c r="F203" s="60"/>
      <c r="G203" s="60"/>
      <c r="H203" s="60"/>
      <c r="I203" s="60"/>
      <c r="J203" s="60"/>
      <c r="K203" s="60"/>
      <c r="L203" s="60"/>
    </row>
    <row r="204" spans="1:12" ht="15">
      <c r="A204" s="58"/>
      <c r="B204" s="61"/>
      <c r="C204" s="60"/>
      <c r="D204" s="60"/>
      <c r="E204" s="60"/>
      <c r="F204" s="60"/>
      <c r="G204" s="60"/>
      <c r="H204" s="60"/>
      <c r="I204" s="60"/>
      <c r="J204" s="60"/>
      <c r="K204" s="60"/>
      <c r="L204" s="60"/>
    </row>
    <row r="205" spans="1:12" ht="15">
      <c r="A205" s="58"/>
      <c r="B205" s="61"/>
      <c r="C205" s="60"/>
      <c r="D205" s="60"/>
      <c r="E205" s="60"/>
      <c r="F205" s="60"/>
      <c r="G205" s="60"/>
      <c r="H205" s="60"/>
      <c r="I205" s="60"/>
      <c r="J205" s="60"/>
      <c r="K205" s="60"/>
      <c r="L205" s="60"/>
    </row>
    <row r="206" spans="1:12" ht="15">
      <c r="A206" s="58"/>
      <c r="B206" s="61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5">
      <c r="A207" s="58"/>
      <c r="B207" s="61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5">
      <c r="A208" s="58"/>
      <c r="B208" s="61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spans="1:12" ht="15">
      <c r="A209" s="58"/>
      <c r="B209" s="61"/>
      <c r="C209" s="60"/>
      <c r="D209" s="60"/>
      <c r="E209" s="60"/>
      <c r="F209" s="60"/>
      <c r="G209" s="60"/>
      <c r="H209" s="60"/>
      <c r="I209" s="60"/>
      <c r="J209" s="60"/>
      <c r="K209" s="60"/>
      <c r="L209" s="60"/>
    </row>
    <row r="210" spans="1:12" ht="15">
      <c r="A210" s="58"/>
      <c r="B210" s="61"/>
      <c r="C210" s="60"/>
      <c r="D210" s="60"/>
      <c r="E210" s="60"/>
      <c r="F210" s="60"/>
      <c r="G210" s="60"/>
      <c r="H210" s="60"/>
      <c r="I210" s="60"/>
      <c r="J210" s="60"/>
      <c r="K210" s="60"/>
      <c r="L210" s="60"/>
    </row>
    <row r="211" spans="1:12" ht="15">
      <c r="A211" s="58"/>
      <c r="B211" s="61"/>
      <c r="C211" s="60"/>
      <c r="D211" s="60"/>
      <c r="E211" s="60"/>
      <c r="F211" s="60"/>
      <c r="G211" s="60"/>
      <c r="H211" s="60"/>
      <c r="I211" s="60"/>
      <c r="J211" s="60"/>
      <c r="K211" s="60"/>
      <c r="L211" s="60"/>
    </row>
    <row r="212" spans="1:12" ht="15">
      <c r="A212" s="58"/>
      <c r="B212" s="61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ht="15">
      <c r="A213" s="58"/>
      <c r="B213" s="61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ht="15">
      <c r="A214" s="58"/>
      <c r="B214" s="61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ht="15">
      <c r="A215" s="58"/>
      <c r="B215" s="61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ht="15">
      <c r="A216" s="58"/>
      <c r="B216" s="61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ht="15">
      <c r="A217" s="58"/>
      <c r="B217" s="61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ht="15">
      <c r="A218" s="58"/>
      <c r="B218" s="61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ht="15">
      <c r="A219" s="58"/>
      <c r="B219" s="61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ht="15">
      <c r="A220" s="58"/>
      <c r="B220" s="61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ht="15">
      <c r="A221" s="58"/>
      <c r="B221" s="61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ht="15">
      <c r="A222" s="58"/>
      <c r="B222" s="61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ht="15">
      <c r="A223" s="58"/>
      <c r="B223" s="61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ht="15">
      <c r="A224" s="58"/>
      <c r="B224" s="61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ht="15">
      <c r="A225" s="58"/>
      <c r="B225" s="61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ht="15">
      <c r="A226" s="58"/>
      <c r="B226" s="61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  <row r="227" spans="1:12" ht="15">
      <c r="A227" s="58"/>
      <c r="B227" s="61"/>
      <c r="C227" s="60"/>
      <c r="D227" s="60"/>
      <c r="E227" s="60"/>
      <c r="F227" s="60"/>
      <c r="G227" s="60"/>
      <c r="H227" s="60"/>
      <c r="I227" s="60"/>
      <c r="J227" s="60"/>
      <c r="K227" s="60"/>
      <c r="L227" s="60"/>
    </row>
    <row r="228" spans="1:12" ht="15">
      <c r="A228" s="58"/>
      <c r="B228" s="61"/>
      <c r="C228" s="60"/>
      <c r="D228" s="60"/>
      <c r="E228" s="60"/>
      <c r="F228" s="60"/>
      <c r="G228" s="60"/>
      <c r="H228" s="60"/>
      <c r="I228" s="60"/>
      <c r="J228" s="60"/>
      <c r="K228" s="60"/>
      <c r="L228" s="60"/>
    </row>
    <row r="229" spans="1:12" ht="15">
      <c r="A229" s="58"/>
      <c r="B229" s="61"/>
      <c r="C229" s="60"/>
      <c r="D229" s="60"/>
      <c r="E229" s="60"/>
      <c r="F229" s="60"/>
      <c r="G229" s="60"/>
      <c r="H229" s="60"/>
      <c r="I229" s="60"/>
      <c r="J229" s="60"/>
      <c r="K229" s="60"/>
      <c r="L229" s="60"/>
    </row>
    <row r="230" spans="1:12" ht="15">
      <c r="A230" s="58"/>
      <c r="B230" s="61"/>
      <c r="C230" s="60"/>
      <c r="D230" s="60"/>
      <c r="E230" s="60"/>
      <c r="F230" s="60"/>
      <c r="G230" s="60"/>
      <c r="H230" s="60"/>
      <c r="I230" s="60"/>
      <c r="J230" s="60"/>
      <c r="K230" s="60"/>
      <c r="L230" s="60"/>
    </row>
    <row r="231" spans="1:12" ht="15">
      <c r="A231" s="58"/>
      <c r="B231" s="61"/>
      <c r="C231" s="60"/>
      <c r="D231" s="60"/>
      <c r="E231" s="60"/>
      <c r="F231" s="60"/>
      <c r="G231" s="60"/>
      <c r="H231" s="60"/>
      <c r="I231" s="60"/>
      <c r="J231" s="60"/>
      <c r="K231" s="60"/>
      <c r="L231" s="60"/>
    </row>
    <row r="232" spans="1:12" ht="15">
      <c r="A232" s="58"/>
      <c r="B232" s="61"/>
      <c r="C232" s="60"/>
      <c r="D232" s="60"/>
      <c r="E232" s="60"/>
      <c r="F232" s="60"/>
      <c r="G232" s="60"/>
      <c r="H232" s="60"/>
      <c r="I232" s="60"/>
      <c r="J232" s="60"/>
      <c r="K232" s="60"/>
      <c r="L232" s="60"/>
    </row>
    <row r="233" spans="1:12" ht="15">
      <c r="A233" s="58"/>
      <c r="B233" s="61"/>
      <c r="C233" s="60"/>
      <c r="D233" s="60"/>
      <c r="E233" s="60"/>
      <c r="F233" s="60"/>
      <c r="G233" s="60"/>
      <c r="H233" s="60"/>
      <c r="I233" s="60"/>
      <c r="J233" s="60"/>
      <c r="K233" s="60"/>
      <c r="L233" s="60"/>
    </row>
    <row r="234" spans="1:12" ht="15">
      <c r="A234" s="58"/>
      <c r="B234" s="61"/>
      <c r="C234" s="60"/>
      <c r="D234" s="60"/>
      <c r="E234" s="60"/>
      <c r="F234" s="60"/>
      <c r="G234" s="60"/>
      <c r="H234" s="60"/>
      <c r="I234" s="60"/>
      <c r="J234" s="60"/>
      <c r="K234" s="60"/>
      <c r="L234" s="60"/>
    </row>
    <row r="235" spans="1:12" ht="15">
      <c r="A235" s="58"/>
      <c r="B235" s="61"/>
      <c r="C235" s="60"/>
      <c r="D235" s="60"/>
      <c r="E235" s="60"/>
      <c r="F235" s="60"/>
      <c r="G235" s="60"/>
      <c r="H235" s="60"/>
      <c r="I235" s="60"/>
      <c r="J235" s="60"/>
      <c r="K235" s="60"/>
      <c r="L235" s="60"/>
    </row>
    <row r="236" spans="1:12" ht="15">
      <c r="A236" s="58"/>
      <c r="B236" s="61"/>
      <c r="C236" s="60"/>
      <c r="D236" s="60"/>
      <c r="E236" s="60"/>
      <c r="F236" s="60"/>
      <c r="G236" s="60"/>
      <c r="H236" s="60"/>
      <c r="I236" s="60"/>
      <c r="J236" s="60"/>
      <c r="K236" s="60"/>
      <c r="L236" s="60"/>
    </row>
    <row r="237" spans="1:12" ht="15">
      <c r="A237" s="58"/>
      <c r="B237" s="61"/>
      <c r="C237" s="60"/>
      <c r="D237" s="60"/>
      <c r="E237" s="60"/>
      <c r="F237" s="60"/>
      <c r="G237" s="60"/>
      <c r="H237" s="60"/>
      <c r="I237" s="60"/>
      <c r="J237" s="60"/>
      <c r="K237" s="60"/>
      <c r="L237" s="60"/>
    </row>
    <row r="238" spans="1:12" ht="15">
      <c r="A238" s="58"/>
      <c r="B238" s="61"/>
      <c r="C238" s="60"/>
      <c r="D238" s="60"/>
      <c r="E238" s="60"/>
      <c r="F238" s="60"/>
      <c r="G238" s="60"/>
      <c r="H238" s="60"/>
      <c r="I238" s="60"/>
      <c r="J238" s="60"/>
      <c r="K238" s="60"/>
      <c r="L238" s="60"/>
    </row>
    <row r="239" spans="1:12" ht="15">
      <c r="A239" s="58"/>
      <c r="B239" s="61"/>
      <c r="C239" s="60"/>
      <c r="D239" s="60"/>
      <c r="E239" s="60"/>
      <c r="F239" s="60"/>
      <c r="G239" s="60"/>
      <c r="H239" s="60"/>
      <c r="I239" s="60"/>
      <c r="J239" s="60"/>
      <c r="K239" s="60"/>
      <c r="L239" s="60"/>
    </row>
    <row r="240" spans="1:12" ht="15">
      <c r="A240" s="58"/>
      <c r="B240" s="61"/>
      <c r="C240" s="60"/>
      <c r="D240" s="60"/>
      <c r="E240" s="60"/>
      <c r="F240" s="60"/>
      <c r="G240" s="60"/>
      <c r="H240" s="60"/>
      <c r="I240" s="60"/>
      <c r="J240" s="60"/>
      <c r="K240" s="60"/>
      <c r="L240" s="60"/>
    </row>
    <row r="241" spans="1:12" ht="15">
      <c r="A241" s="58"/>
      <c r="B241" s="61"/>
      <c r="C241" s="60"/>
      <c r="D241" s="60"/>
      <c r="E241" s="60"/>
      <c r="F241" s="60"/>
      <c r="G241" s="60"/>
      <c r="H241" s="60"/>
      <c r="I241" s="60"/>
      <c r="J241" s="60"/>
      <c r="K241" s="60"/>
      <c r="L241" s="60"/>
    </row>
    <row r="242" spans="1:12" ht="15">
      <c r="A242" s="58"/>
      <c r="B242" s="61"/>
      <c r="C242" s="60"/>
      <c r="D242" s="60"/>
      <c r="E242" s="60"/>
      <c r="F242" s="60"/>
      <c r="G242" s="60"/>
      <c r="H242" s="60"/>
      <c r="I242" s="60"/>
      <c r="J242" s="60"/>
      <c r="K242" s="60"/>
      <c r="L242" s="60"/>
    </row>
    <row r="243" spans="1:12" ht="15">
      <c r="A243" s="58"/>
      <c r="B243" s="61"/>
      <c r="C243" s="60"/>
      <c r="D243" s="60"/>
      <c r="E243" s="60"/>
      <c r="F243" s="60"/>
      <c r="G243" s="60"/>
      <c r="H243" s="60"/>
      <c r="I243" s="60"/>
      <c r="J243" s="60"/>
      <c r="K243" s="60"/>
      <c r="L243" s="60"/>
    </row>
    <row r="244" spans="1:12" ht="15">
      <c r="A244" s="58"/>
      <c r="B244" s="61"/>
      <c r="C244" s="60"/>
      <c r="D244" s="60"/>
      <c r="E244" s="60"/>
      <c r="F244" s="60"/>
      <c r="G244" s="60"/>
      <c r="H244" s="60"/>
      <c r="I244" s="60"/>
      <c r="J244" s="60"/>
      <c r="K244" s="60"/>
      <c r="L244" s="60"/>
    </row>
    <row r="245" spans="1:12" ht="15">
      <c r="A245" s="58"/>
      <c r="B245" s="61"/>
      <c r="C245" s="60"/>
      <c r="D245" s="60"/>
      <c r="E245" s="60"/>
      <c r="F245" s="60"/>
      <c r="G245" s="60"/>
      <c r="H245" s="60"/>
      <c r="I245" s="60"/>
      <c r="J245" s="60"/>
      <c r="K245" s="60"/>
      <c r="L245" s="60"/>
    </row>
    <row r="246" spans="1:12" ht="15">
      <c r="A246" s="58"/>
      <c r="B246" s="61"/>
      <c r="C246" s="60"/>
      <c r="D246" s="60"/>
      <c r="E246" s="60"/>
      <c r="F246" s="60"/>
      <c r="G246" s="60"/>
      <c r="H246" s="60"/>
      <c r="I246" s="60"/>
      <c r="J246" s="60"/>
      <c r="K246" s="60"/>
      <c r="L246" s="60"/>
    </row>
    <row r="247" spans="1:12" ht="15">
      <c r="A247" s="58"/>
      <c r="B247" s="61"/>
      <c r="C247" s="60"/>
      <c r="D247" s="60"/>
      <c r="E247" s="60"/>
      <c r="F247" s="60"/>
      <c r="G247" s="60"/>
      <c r="H247" s="60"/>
      <c r="I247" s="60"/>
      <c r="J247" s="60"/>
      <c r="K247" s="60"/>
      <c r="L247" s="60"/>
    </row>
    <row r="248" spans="1:12" ht="15">
      <c r="A248" s="58"/>
      <c r="B248" s="61"/>
      <c r="C248" s="60"/>
      <c r="D248" s="60"/>
      <c r="E248" s="60"/>
      <c r="F248" s="60"/>
      <c r="G248" s="60"/>
      <c r="H248" s="60"/>
      <c r="I248" s="60"/>
      <c r="J248" s="60"/>
      <c r="K248" s="60"/>
      <c r="L248" s="60"/>
    </row>
    <row r="249" spans="1:12" ht="15">
      <c r="A249" s="58"/>
      <c r="B249" s="61"/>
      <c r="C249" s="60"/>
      <c r="D249" s="60"/>
      <c r="E249" s="60"/>
      <c r="F249" s="60"/>
      <c r="G249" s="60"/>
      <c r="H249" s="60"/>
      <c r="I249" s="60"/>
      <c r="J249" s="60"/>
      <c r="K249" s="60"/>
      <c r="L249" s="60"/>
    </row>
    <row r="250" spans="1:12" ht="15">
      <c r="A250" s="58"/>
      <c r="B250" s="61"/>
      <c r="C250" s="60"/>
      <c r="D250" s="60"/>
      <c r="E250" s="60"/>
      <c r="F250" s="60"/>
      <c r="G250" s="60"/>
      <c r="H250" s="60"/>
      <c r="I250" s="60"/>
      <c r="J250" s="60"/>
      <c r="K250" s="60"/>
      <c r="L250" s="60"/>
    </row>
    <row r="251" spans="1:12" ht="15">
      <c r="A251" s="58"/>
      <c r="B251" s="61"/>
      <c r="C251" s="60"/>
      <c r="D251" s="60"/>
      <c r="E251" s="60"/>
      <c r="F251" s="60"/>
      <c r="G251" s="60"/>
      <c r="H251" s="60"/>
      <c r="I251" s="60"/>
      <c r="J251" s="60"/>
      <c r="K251" s="60"/>
      <c r="L251" s="60"/>
    </row>
    <row r="252" spans="1:12" ht="15">
      <c r="A252" s="58"/>
      <c r="B252" s="61"/>
      <c r="C252" s="60"/>
      <c r="D252" s="60"/>
      <c r="E252" s="60"/>
      <c r="F252" s="60"/>
      <c r="G252" s="60"/>
      <c r="H252" s="60"/>
      <c r="I252" s="60"/>
      <c r="J252" s="60"/>
      <c r="K252" s="60"/>
      <c r="L252" s="60"/>
    </row>
    <row r="253" spans="1:12" ht="15">
      <c r="A253" s="58"/>
      <c r="B253" s="61"/>
      <c r="C253" s="60"/>
      <c r="D253" s="60"/>
      <c r="E253" s="60"/>
      <c r="F253" s="60"/>
      <c r="G253" s="60"/>
      <c r="H253" s="60"/>
      <c r="I253" s="60"/>
      <c r="J253" s="60"/>
      <c r="K253" s="60"/>
      <c r="L253" s="60"/>
    </row>
    <row r="254" spans="1:12" ht="15">
      <c r="A254" s="58"/>
      <c r="B254" s="61"/>
      <c r="C254" s="60"/>
      <c r="D254" s="60"/>
      <c r="E254" s="60"/>
      <c r="F254" s="60"/>
      <c r="G254" s="60"/>
      <c r="H254" s="60"/>
      <c r="I254" s="60"/>
      <c r="J254" s="60"/>
      <c r="K254" s="60"/>
      <c r="L254" s="60"/>
    </row>
    <row r="255" spans="1:12" ht="15">
      <c r="A255" s="58"/>
      <c r="B255" s="61"/>
      <c r="C255" s="60"/>
      <c r="D255" s="60"/>
      <c r="E255" s="60"/>
      <c r="F255" s="60"/>
      <c r="G255" s="60"/>
      <c r="H255" s="60"/>
      <c r="I255" s="60"/>
      <c r="J255" s="60"/>
      <c r="K255" s="60"/>
      <c r="L255" s="60"/>
    </row>
  </sheetData>
  <sheetProtection/>
  <mergeCells count="24">
    <mergeCell ref="D3:F3"/>
    <mergeCell ref="M3:O3"/>
    <mergeCell ref="G3:I3"/>
    <mergeCell ref="G4:G6"/>
    <mergeCell ref="H4:H6"/>
    <mergeCell ref="I4:I6"/>
    <mergeCell ref="J3:L3"/>
    <mergeCell ref="K4:K6"/>
    <mergeCell ref="J4:J6"/>
    <mergeCell ref="L4:L6"/>
    <mergeCell ref="A1:B1"/>
    <mergeCell ref="B3:B6"/>
    <mergeCell ref="C3:C6"/>
    <mergeCell ref="A3:A6"/>
    <mergeCell ref="N4:N6"/>
    <mergeCell ref="O4:O6"/>
    <mergeCell ref="D4:D6"/>
    <mergeCell ref="E4:E6"/>
    <mergeCell ref="F4:F6"/>
    <mergeCell ref="M4:M6"/>
    <mergeCell ref="P4:P6"/>
    <mergeCell ref="Q4:Q6"/>
    <mergeCell ref="P3:R3"/>
    <mergeCell ref="R4:R6"/>
  </mergeCells>
  <printOptions horizontalCentered="1" verticalCentered="1"/>
  <pageMargins left="0.25" right="0.25" top="0" bottom="0" header="0" footer="0"/>
  <pageSetup horizontalDpi="300" verticalDpi="300" orientation="landscape" paperSize="9" scale="80" r:id="rId1"/>
  <rowBreaks count="2" manualBreakCount="2">
    <brk id="44" max="14" man="1"/>
    <brk id="83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dcterms:created xsi:type="dcterms:W3CDTF">2012-09-20T08:45:26Z</dcterms:created>
  <dcterms:modified xsi:type="dcterms:W3CDTF">2012-09-21T10:28:30Z</dcterms:modified>
  <cp:category/>
  <cp:version/>
  <cp:contentType/>
  <cp:contentStatus/>
</cp:coreProperties>
</file>