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aryana(F)" sheetId="1" r:id="rId1"/>
  </sheets>
  <definedNames>
    <definedName name="_xlnm.Print_Area" localSheetId="0">'Haryana(F)'!$A$1:$P$122</definedName>
    <definedName name="_xlnm.Print_Titles" localSheetId="0">'Haryana(F)'!$A:$B,'Haryana(F)'!$1:$7</definedName>
  </definedNames>
  <calcPr fullCalcOnLoad="1"/>
</workbook>
</file>

<file path=xl/sharedStrings.xml><?xml version="1.0" encoding="utf-8"?>
<sst xmlns="http://schemas.openxmlformats.org/spreadsheetml/2006/main" count="158" uniqueCount="146">
  <si>
    <t xml:space="preserve">FINANCIAL PERFORMANCE OF HARYANA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</si>
  <si>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</si>
  <si>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</si>
  <si>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</si>
  <si>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</si>
  <si>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</si>
  <si>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</si>
  <si>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</si>
  <si>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</si>
  <si>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</si>
  <si>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</si>
  <si>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</si>
  <si>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</si>
  <si>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</si>
  <si>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</si>
  <si>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</si>
  <si>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</si>
  <si>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</si>
  <si>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</si>
  <si>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</si>
  <si>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</si>
  <si>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</si>
  <si>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</si>
  <si>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</si>
  <si>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</si>
  <si>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</si>
  <si>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</si>
  <si>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</si>
  <si>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</si>
  <si>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</si>
  <si>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</si>
  <si>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</si>
  <si>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</si>
  <si>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</si>
  <si>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</si>
  <si>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</si>
  <si>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</si>
  <si>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</si>
  <si>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</si>
  <si>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</si>
  <si>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</si>
  <si>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</si>
  <si>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</si>
  <si>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</si>
  <si>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</si>
  <si>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</si>
  <si>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</si>
  <si>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</si>
  <si>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</si>
  <si>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</si>
  <si>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</si>
  <si>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</si>
  <si>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</si>
  <si>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</si>
  <si>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</si>
  <si>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</si>
  <si>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</si>
  <si>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</si>
  <si>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</si>
  <si>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</si>
  <si>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</si>
  <si>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</si>
  <si>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</si>
  <si>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</si>
  <si>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</si>
  <si>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</si>
  <si>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</si>
  <si>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</si>
  <si>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</si>
  <si>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</si>
  <si>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</si>
  <si>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</si>
  <si>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</si>
  <si>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</si>
  <si>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</si>
  <si>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</si>
  <si>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</si>
  <si>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</si>
  <si>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</si>
  <si>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</si>
  <si>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</si>
  <si>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</si>
  <si>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</si>
  <si>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</si>
  <si>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</si>
  <si>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</si>
  <si>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</si>
  <si>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</si>
  <si>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</si>
  <si>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</si>
  <si>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</si>
  <si>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</si>
  <si>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</si>
  <si>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</si>
  <si>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</si>
  <si>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</si>
  <si>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</si>
  <si>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</si>
  <si>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</si>
  <si>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</si>
  <si>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</si>
  <si>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</si>
  <si>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</si>
  <si>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</si>
  <si>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</si>
  <si>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</si>
  <si>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</si>
  <si>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</si>
  <si>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</si>
  <si>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</si>
  <si>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</si>
  <si>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</si>
  <si>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</si>
  <si>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</si>
  <si>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</si>
  <si>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</si>
  <si>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</si>
  <si>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</si>
  <si>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</si>
  <si>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</si>
  <si>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</si>
  <si>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</si>
  <si>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</si>
  <si>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</si>
  <si>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</si>
  <si>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</si>
  <si>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*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</si>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</sst>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30" fillId="24" borderId="13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2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0" fontId="24" fillId="24" borderId="13" xfId="0" applyFont="1" applyFill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/>
    </xf>
    <xf numFmtId="2" fontId="33" fillId="24" borderId="13" xfId="0" applyNumberFormat="1" applyFont="1" applyFill="1" applyBorder="1" applyAlignment="1">
      <alignment/>
    </xf>
    <xf numFmtId="2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2" fontId="26" fillId="24" borderId="17" xfId="0" applyNumberFormat="1" applyFont="1" applyFill="1" applyBorder="1" applyAlignment="1">
      <alignment/>
    </xf>
    <xf numFmtId="0" fontId="23" fillId="24" borderId="13" xfId="0" applyFont="1" applyFill="1" applyBorder="1" applyAlignment="1">
      <alignment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0" fillId="0" borderId="0" xfId="0" applyFont="1" applyAlignment="1" quotePrefix="1">
      <alignment horizontal="left"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5"/>
  <sheetViews>
    <sheetView tabSelected="1" zoomScale="85" zoomScaleNormal="85" zoomScaleSheetLayoutView="55" workbookViewId="0" topLeftCell="A118">
      <selection activeCell="C130" sqref="C130"/>
    </sheetView>
  </sheetViews>
  <sheetFormatPr defaultColWidth="9.140625" defaultRowHeight="12.75"/>
  <cols>
    <col min="1" max="1" width="5.28125" style="60" customWidth="1"/>
    <col min="2" max="2" width="55.421875" style="7" customWidth="1"/>
    <col min="3" max="3" width="15.57421875" style="3" customWidth="1"/>
    <col min="4" max="4" width="14.140625" style="3" customWidth="1"/>
    <col min="5" max="5" width="13.8515625" style="3" customWidth="1"/>
    <col min="6" max="6" width="14.00390625" style="3" customWidth="1"/>
    <col min="7" max="7" width="14.57421875" style="3" customWidth="1"/>
    <col min="8" max="8" width="13.28125" style="3" customWidth="1"/>
    <col min="9" max="9" width="14.140625" style="3" customWidth="1"/>
    <col min="10" max="11" width="13.4218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4.57421875" style="3" customWidth="1"/>
    <col min="18" max="18" width="13.28125" style="3" customWidth="1"/>
    <col min="19" max="16384" width="9.140625" style="3" customWidth="1"/>
  </cols>
  <sheetData>
    <row r="1" spans="1:35" ht="15.75">
      <c r="A1" s="65"/>
      <c r="B1" s="65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66" t="s">
        <v>2</v>
      </c>
      <c r="B3" s="67" t="s">
        <v>3</v>
      </c>
      <c r="C3" s="61" t="s">
        <v>4</v>
      </c>
      <c r="D3" s="69" t="s">
        <v>5</v>
      </c>
      <c r="E3" s="69"/>
      <c r="F3" s="69"/>
      <c r="G3" s="69" t="s">
        <v>6</v>
      </c>
      <c r="H3" s="69"/>
      <c r="I3" s="69"/>
      <c r="J3" s="69" t="s">
        <v>7</v>
      </c>
      <c r="K3" s="69"/>
      <c r="L3" s="69"/>
      <c r="M3" s="62" t="s">
        <v>8</v>
      </c>
      <c r="N3" s="63"/>
      <c r="O3" s="64"/>
      <c r="P3" s="62" t="s">
        <v>9</v>
      </c>
      <c r="Q3" s="63"/>
      <c r="R3" s="6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66"/>
      <c r="B4" s="67"/>
      <c r="C4" s="68"/>
      <c r="D4" s="61" t="s">
        <v>10</v>
      </c>
      <c r="E4" s="61" t="s">
        <v>11</v>
      </c>
      <c r="F4" s="61" t="s">
        <v>12</v>
      </c>
      <c r="G4" s="61" t="s">
        <v>10</v>
      </c>
      <c r="H4" s="61" t="s">
        <v>11</v>
      </c>
      <c r="I4" s="61" t="s">
        <v>12</v>
      </c>
      <c r="J4" s="61" t="s">
        <v>10</v>
      </c>
      <c r="K4" s="61" t="s">
        <v>11</v>
      </c>
      <c r="L4" s="61" t="s">
        <v>12</v>
      </c>
      <c r="M4" s="61" t="s">
        <v>10</v>
      </c>
      <c r="N4" s="61" t="s">
        <v>11</v>
      </c>
      <c r="O4" s="61" t="s">
        <v>12</v>
      </c>
      <c r="P4" s="61" t="s">
        <v>10</v>
      </c>
      <c r="Q4" s="61" t="s">
        <v>13</v>
      </c>
      <c r="R4" s="61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66"/>
      <c r="B5" s="67"/>
      <c r="C5" s="6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66"/>
      <c r="B6" s="67"/>
      <c r="C6" s="6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29</v>
      </c>
      <c r="B8" s="14" t="s">
        <v>127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30</v>
      </c>
      <c r="C9" s="20">
        <v>4971</v>
      </c>
      <c r="D9" s="20">
        <v>965</v>
      </c>
      <c r="E9" s="20">
        <v>465</v>
      </c>
      <c r="F9" s="20">
        <f>355.96+2694.59</f>
        <v>3050.55</v>
      </c>
      <c r="G9" s="21">
        <v>575</v>
      </c>
      <c r="H9" s="22">
        <v>500</v>
      </c>
      <c r="I9" s="22">
        <v>431.38</v>
      </c>
      <c r="J9" s="20">
        <v>1360</v>
      </c>
      <c r="K9" s="20">
        <v>1360</v>
      </c>
      <c r="L9" s="20">
        <v>530.3</v>
      </c>
      <c r="M9" s="22">
        <v>1400</v>
      </c>
      <c r="N9" s="22">
        <v>900</v>
      </c>
      <c r="O9" s="20">
        <v>751.38</v>
      </c>
      <c r="P9" s="22">
        <v>1400</v>
      </c>
      <c r="Q9" s="22">
        <v>1400</v>
      </c>
      <c r="R9" s="23">
        <v>1382.87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31</v>
      </c>
      <c r="C10" s="20"/>
      <c r="D10" s="20"/>
      <c r="E10" s="20"/>
      <c r="F10" s="20">
        <v>63.34</v>
      </c>
      <c r="G10" s="22">
        <v>0</v>
      </c>
      <c r="H10" s="22">
        <v>75</v>
      </c>
      <c r="I10" s="22">
        <v>66.45</v>
      </c>
      <c r="J10" s="20">
        <v>80</v>
      </c>
      <c r="K10" s="20">
        <v>70</v>
      </c>
      <c r="L10" s="20">
        <v>65.02</v>
      </c>
      <c r="M10" s="22">
        <v>96</v>
      </c>
      <c r="N10" s="22">
        <v>78</v>
      </c>
      <c r="O10" s="20">
        <v>76.61</v>
      </c>
      <c r="P10" s="22">
        <v>96</v>
      </c>
      <c r="Q10" s="22">
        <v>96</v>
      </c>
      <c r="R10" s="23">
        <v>234.12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32</v>
      </c>
      <c r="C11" s="20">
        <v>6497</v>
      </c>
      <c r="D11" s="20">
        <v>3480</v>
      </c>
      <c r="E11" s="20">
        <v>2780</v>
      </c>
      <c r="F11" s="20">
        <v>0</v>
      </c>
      <c r="G11" s="21">
        <v>2690</v>
      </c>
      <c r="H11" s="22">
        <v>2690</v>
      </c>
      <c r="I11" s="22">
        <v>2648.12</v>
      </c>
      <c r="J11" s="20"/>
      <c r="K11" s="20"/>
      <c r="L11" s="20">
        <v>2088.27</v>
      </c>
      <c r="M11" s="22"/>
      <c r="N11" s="24"/>
      <c r="O11" s="20">
        <v>518.03</v>
      </c>
      <c r="P11" s="22">
        <v>400</v>
      </c>
      <c r="Q11" s="22">
        <v>400</v>
      </c>
      <c r="R11" s="2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33</v>
      </c>
      <c r="C12" s="20"/>
      <c r="D12" s="20"/>
      <c r="E12" s="20"/>
      <c r="F12" s="20"/>
      <c r="G12" s="22"/>
      <c r="H12" s="22"/>
      <c r="I12" s="22"/>
      <c r="J12" s="20">
        <v>2300</v>
      </c>
      <c r="K12" s="20">
        <v>2300</v>
      </c>
      <c r="L12" s="20"/>
      <c r="M12" s="22">
        <v>800</v>
      </c>
      <c r="N12" s="22">
        <v>546</v>
      </c>
      <c r="O12" s="20"/>
      <c r="P12" s="22"/>
      <c r="Q12" s="22"/>
      <c r="R12" s="23">
        <v>371.67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5"/>
      <c r="B13" s="19" t="s">
        <v>34</v>
      </c>
      <c r="C13" s="20">
        <v>9771</v>
      </c>
      <c r="D13" s="20">
        <v>800</v>
      </c>
      <c r="E13" s="20">
        <v>600</v>
      </c>
      <c r="F13" s="20">
        <v>631.71</v>
      </c>
      <c r="G13" s="21">
        <v>850</v>
      </c>
      <c r="H13" s="22">
        <v>725</v>
      </c>
      <c r="I13" s="22">
        <v>634.51</v>
      </c>
      <c r="J13" s="20">
        <v>950</v>
      </c>
      <c r="K13" s="20">
        <v>992.3</v>
      </c>
      <c r="L13" s="20">
        <v>725.73</v>
      </c>
      <c r="M13" s="22">
        <v>1587</v>
      </c>
      <c r="N13" s="22">
        <v>1483</v>
      </c>
      <c r="O13" s="20">
        <v>1395.87</v>
      </c>
      <c r="P13" s="22">
        <v>2200</v>
      </c>
      <c r="Q13" s="22">
        <v>2200</v>
      </c>
      <c r="R13" s="23">
        <v>1887.29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5"/>
      <c r="B14" s="19" t="s">
        <v>35</v>
      </c>
      <c r="C14" s="20">
        <v>428</v>
      </c>
      <c r="D14" s="20">
        <v>100</v>
      </c>
      <c r="E14" s="20">
        <v>100</v>
      </c>
      <c r="F14" s="20">
        <v>0</v>
      </c>
      <c r="G14" s="21">
        <v>120</v>
      </c>
      <c r="H14" s="22">
        <v>120</v>
      </c>
      <c r="I14" s="22">
        <v>0</v>
      </c>
      <c r="J14" s="20">
        <v>130</v>
      </c>
      <c r="K14" s="20">
        <v>107.7</v>
      </c>
      <c r="L14" s="20">
        <v>0</v>
      </c>
      <c r="M14" s="22">
        <v>213</v>
      </c>
      <c r="N14" s="22">
        <v>0</v>
      </c>
      <c r="O14" s="20"/>
      <c r="P14" s="22">
        <v>0</v>
      </c>
      <c r="Q14" s="22">
        <v>0</v>
      </c>
      <c r="R14" s="23"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5"/>
      <c r="B15" s="19" t="s">
        <v>36</v>
      </c>
      <c r="C15" s="20">
        <v>3720</v>
      </c>
      <c r="D15" s="20">
        <v>640</v>
      </c>
      <c r="E15" s="20">
        <v>715</v>
      </c>
      <c r="F15" s="20">
        <v>422.07</v>
      </c>
      <c r="G15" s="21">
        <v>500</v>
      </c>
      <c r="H15" s="22">
        <v>500</v>
      </c>
      <c r="I15" s="22">
        <v>490.2</v>
      </c>
      <c r="J15" s="20">
        <v>525</v>
      </c>
      <c r="K15" s="20">
        <v>500</v>
      </c>
      <c r="L15" s="20">
        <v>477.86</v>
      </c>
      <c r="M15" s="22">
        <v>600</v>
      </c>
      <c r="N15" s="22">
        <v>600</v>
      </c>
      <c r="O15" s="20">
        <v>587</v>
      </c>
      <c r="P15" s="22">
        <v>600</v>
      </c>
      <c r="Q15" s="22">
        <v>600</v>
      </c>
      <c r="R15" s="23">
        <v>589.99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5"/>
      <c r="B16" s="19" t="s">
        <v>37</v>
      </c>
      <c r="C16" s="20">
        <v>12733</v>
      </c>
      <c r="D16" s="20">
        <v>3145</v>
      </c>
      <c r="E16" s="20">
        <v>3045</v>
      </c>
      <c r="F16" s="20">
        <f>2661.26+79.28</f>
        <v>2740.5400000000004</v>
      </c>
      <c r="G16" s="21">
        <v>3300</v>
      </c>
      <c r="H16" s="22">
        <v>3500</v>
      </c>
      <c r="I16" s="22">
        <v>3122.19</v>
      </c>
      <c r="J16" s="20">
        <v>6210</v>
      </c>
      <c r="K16" s="20">
        <v>5790</v>
      </c>
      <c r="L16" s="20">
        <f>5105.27+88.17+85.86</f>
        <v>5279.3</v>
      </c>
      <c r="M16" s="22">
        <v>9735</v>
      </c>
      <c r="N16" s="22">
        <v>9735</v>
      </c>
      <c r="O16" s="20">
        <f>8788.82+100+114.15</f>
        <v>9002.97</v>
      </c>
      <c r="P16" s="22">
        <v>9735</v>
      </c>
      <c r="Q16" s="22">
        <v>9735</v>
      </c>
      <c r="R16" s="23">
        <f>8975.5+99.99+131.23</f>
        <v>9206.72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5"/>
      <c r="B17" s="19" t="s">
        <v>38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2">
        <v>0</v>
      </c>
      <c r="J17" s="20"/>
      <c r="K17" s="20"/>
      <c r="L17" s="20">
        <v>0</v>
      </c>
      <c r="M17" s="22">
        <v>0</v>
      </c>
      <c r="N17" s="22">
        <v>0</v>
      </c>
      <c r="O17" s="20">
        <v>0</v>
      </c>
      <c r="P17" s="22">
        <v>0</v>
      </c>
      <c r="Q17" s="22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5"/>
      <c r="B18" s="19" t="s">
        <v>39</v>
      </c>
      <c r="C18" s="20">
        <v>5</v>
      </c>
      <c r="D18" s="20">
        <v>1</v>
      </c>
      <c r="E18" s="20">
        <v>1</v>
      </c>
      <c r="F18" s="20">
        <v>0</v>
      </c>
      <c r="G18" s="21">
        <v>1</v>
      </c>
      <c r="H18" s="22">
        <v>0</v>
      </c>
      <c r="I18" s="22">
        <v>0</v>
      </c>
      <c r="J18" s="20"/>
      <c r="K18" s="20"/>
      <c r="L18" s="20">
        <v>0</v>
      </c>
      <c r="M18" s="22">
        <v>0</v>
      </c>
      <c r="N18" s="22">
        <v>0</v>
      </c>
      <c r="O18" s="20">
        <v>0</v>
      </c>
      <c r="P18" s="22">
        <v>0</v>
      </c>
      <c r="Q18" s="22">
        <v>0</v>
      </c>
      <c r="R18" s="2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5"/>
      <c r="B19" s="19" t="s">
        <v>40</v>
      </c>
      <c r="C19" s="20">
        <v>3857</v>
      </c>
      <c r="D19" s="20">
        <v>750</v>
      </c>
      <c r="E19" s="20">
        <v>512</v>
      </c>
      <c r="F19" s="20">
        <v>512</v>
      </c>
      <c r="G19" s="21">
        <v>600</v>
      </c>
      <c r="H19" s="22">
        <v>600</v>
      </c>
      <c r="I19" s="22">
        <v>600</v>
      </c>
      <c r="J19" s="20">
        <v>625</v>
      </c>
      <c r="K19" s="20">
        <v>600</v>
      </c>
      <c r="L19" s="20">
        <v>600</v>
      </c>
      <c r="M19" s="22">
        <v>800</v>
      </c>
      <c r="N19" s="22">
        <v>800</v>
      </c>
      <c r="O19" s="20">
        <v>800</v>
      </c>
      <c r="P19" s="22">
        <v>800</v>
      </c>
      <c r="Q19" s="22">
        <v>800</v>
      </c>
      <c r="R19" s="23">
        <v>800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5"/>
      <c r="B20" s="19" t="s">
        <v>41</v>
      </c>
      <c r="C20" s="20">
        <v>0</v>
      </c>
      <c r="D20" s="20">
        <v>0</v>
      </c>
      <c r="E20" s="20">
        <v>0</v>
      </c>
      <c r="F20" s="20"/>
      <c r="G20" s="21">
        <v>0</v>
      </c>
      <c r="H20" s="22">
        <v>0</v>
      </c>
      <c r="I20" s="22">
        <v>0</v>
      </c>
      <c r="J20" s="20"/>
      <c r="K20" s="20"/>
      <c r="L20" s="20">
        <v>0</v>
      </c>
      <c r="M20" s="22">
        <v>0</v>
      </c>
      <c r="N20" s="22">
        <v>0</v>
      </c>
      <c r="O20" s="20">
        <v>0</v>
      </c>
      <c r="P20" s="22">
        <v>0</v>
      </c>
      <c r="Q20" s="22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5"/>
      <c r="B21" s="19" t="s">
        <v>42</v>
      </c>
      <c r="C21" s="20">
        <v>4971</v>
      </c>
      <c r="D21" s="20">
        <v>1300</v>
      </c>
      <c r="E21" s="20">
        <v>1100</v>
      </c>
      <c r="F21" s="20">
        <v>930.71</v>
      </c>
      <c r="G21" s="21">
        <v>0</v>
      </c>
      <c r="H21" s="22">
        <v>1000</v>
      </c>
      <c r="I21" s="22">
        <v>1202</v>
      </c>
      <c r="J21" s="20">
        <v>1250</v>
      </c>
      <c r="K21" s="20">
        <v>700</v>
      </c>
      <c r="L21" s="20">
        <v>278.24</v>
      </c>
      <c r="M21" s="22">
        <v>1000</v>
      </c>
      <c r="N21" s="22">
        <v>2054</v>
      </c>
      <c r="O21" s="20">
        <v>1888.39</v>
      </c>
      <c r="P21" s="22">
        <v>1000</v>
      </c>
      <c r="Q21" s="22">
        <v>1000</v>
      </c>
      <c r="R21" s="23">
        <v>2084.73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5"/>
      <c r="B22" s="19" t="s">
        <v>128</v>
      </c>
      <c r="C22" s="20"/>
      <c r="D22" s="20"/>
      <c r="E22" s="20"/>
      <c r="F22" s="20"/>
      <c r="G22" s="22"/>
      <c r="H22" s="22"/>
      <c r="I22" s="22"/>
      <c r="J22" s="20"/>
      <c r="K22" s="20"/>
      <c r="L22" s="20"/>
      <c r="M22" s="22"/>
      <c r="N22" s="22"/>
      <c r="O22" s="20"/>
      <c r="P22" s="22"/>
      <c r="Q22" s="22"/>
      <c r="R22" s="2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5"/>
      <c r="B23" s="19" t="s">
        <v>43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2">
        <v>0</v>
      </c>
      <c r="I23" s="22">
        <v>0</v>
      </c>
      <c r="J23" s="20"/>
      <c r="K23" s="20"/>
      <c r="L23" s="20">
        <v>0</v>
      </c>
      <c r="M23" s="22">
        <v>0</v>
      </c>
      <c r="N23" s="22">
        <v>0</v>
      </c>
      <c r="O23" s="20">
        <v>0</v>
      </c>
      <c r="P23" s="22">
        <v>0</v>
      </c>
      <c r="Q23" s="22">
        <v>0</v>
      </c>
      <c r="R23" s="23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5"/>
      <c r="B24" s="19" t="s">
        <v>44</v>
      </c>
      <c r="C24" s="20">
        <v>0</v>
      </c>
      <c r="D24" s="20">
        <v>0</v>
      </c>
      <c r="E24" s="20">
        <v>0</v>
      </c>
      <c r="F24" s="20">
        <v>77.82</v>
      </c>
      <c r="G24" s="21">
        <v>1400</v>
      </c>
      <c r="H24" s="22">
        <v>0</v>
      </c>
      <c r="I24" s="22">
        <v>83.71</v>
      </c>
      <c r="J24" s="20"/>
      <c r="K24" s="20"/>
      <c r="L24" s="20">
        <v>0</v>
      </c>
      <c r="M24" s="22">
        <v>0</v>
      </c>
      <c r="N24" s="22">
        <v>0</v>
      </c>
      <c r="O24" s="20">
        <v>0</v>
      </c>
      <c r="P24" s="22">
        <v>0</v>
      </c>
      <c r="Q24" s="22">
        <v>0</v>
      </c>
      <c r="R24" s="23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2" customFormat="1" ht="15" customHeight="1">
      <c r="A25" s="25"/>
      <c r="B25" s="26" t="s">
        <v>45</v>
      </c>
      <c r="C25" s="27">
        <f aca="true" t="shared" si="0" ref="C25:M25">SUM(C9:C24)</f>
        <v>46953</v>
      </c>
      <c r="D25" s="27">
        <f t="shared" si="0"/>
        <v>11181</v>
      </c>
      <c r="E25" s="27">
        <f t="shared" si="0"/>
        <v>9318</v>
      </c>
      <c r="F25" s="27">
        <f t="shared" si="0"/>
        <v>8428.740000000002</v>
      </c>
      <c r="G25" s="28">
        <f t="shared" si="0"/>
        <v>10036</v>
      </c>
      <c r="H25" s="28">
        <f t="shared" si="0"/>
        <v>9710</v>
      </c>
      <c r="I25" s="28">
        <f t="shared" si="0"/>
        <v>9278.56</v>
      </c>
      <c r="J25" s="27">
        <f t="shared" si="0"/>
        <v>13430</v>
      </c>
      <c r="K25" s="27">
        <f t="shared" si="0"/>
        <v>12420</v>
      </c>
      <c r="L25" s="27">
        <f t="shared" si="0"/>
        <v>10044.72</v>
      </c>
      <c r="M25" s="28">
        <f t="shared" si="0"/>
        <v>16231</v>
      </c>
      <c r="N25" s="28">
        <f>SUM(N8:N24)</f>
        <v>16196</v>
      </c>
      <c r="O25" s="27">
        <f>SUM(O9:O24)</f>
        <v>15020.249999999998</v>
      </c>
      <c r="P25" s="28">
        <f>SUM(P9:P24)</f>
        <v>16231</v>
      </c>
      <c r="Q25" s="29">
        <f>SUM(Q9:Q24)</f>
        <v>16231</v>
      </c>
      <c r="R25" s="30">
        <f>SUM(R9:R24)</f>
        <v>16557.39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ht="15" customHeight="1">
      <c r="A26" s="25"/>
      <c r="B26" s="19"/>
      <c r="C26" s="20"/>
      <c r="D26" s="20"/>
      <c r="E26" s="20"/>
      <c r="F26" s="33"/>
      <c r="G26" s="22"/>
      <c r="H26" s="22"/>
      <c r="I26" s="22"/>
      <c r="J26" s="20"/>
      <c r="K26" s="34"/>
      <c r="L26" s="27"/>
      <c r="M26" s="22"/>
      <c r="N26" s="22"/>
      <c r="O26" s="27"/>
      <c r="P26" s="22"/>
      <c r="Q26" s="22"/>
      <c r="R26" s="3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5" t="s">
        <v>46</v>
      </c>
      <c r="B27" s="14" t="s">
        <v>129</v>
      </c>
      <c r="C27" s="20"/>
      <c r="D27" s="20"/>
      <c r="E27" s="20"/>
      <c r="F27" s="20"/>
      <c r="G27" s="22"/>
      <c r="H27" s="22"/>
      <c r="I27" s="22"/>
      <c r="J27" s="20"/>
      <c r="K27" s="20"/>
      <c r="L27" s="20"/>
      <c r="M27" s="22"/>
      <c r="N27" s="22"/>
      <c r="O27" s="20"/>
      <c r="P27" s="22"/>
      <c r="Q27" s="22"/>
      <c r="R27" s="2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5"/>
      <c r="B28" s="14" t="s">
        <v>130</v>
      </c>
      <c r="C28" s="20"/>
      <c r="D28" s="20"/>
      <c r="E28" s="20"/>
      <c r="F28" s="20"/>
      <c r="G28" s="22"/>
      <c r="H28" s="22"/>
      <c r="I28" s="22"/>
      <c r="J28" s="20"/>
      <c r="K28" s="20"/>
      <c r="L28" s="20"/>
      <c r="M28" s="22"/>
      <c r="N28" s="22"/>
      <c r="O28" s="20"/>
      <c r="P28" s="22"/>
      <c r="Q28" s="22"/>
      <c r="R28" s="2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5"/>
      <c r="B29" s="19" t="s">
        <v>47</v>
      </c>
      <c r="C29" s="20">
        <v>2314</v>
      </c>
      <c r="D29" s="20">
        <v>0</v>
      </c>
      <c r="E29" s="20">
        <v>0</v>
      </c>
      <c r="F29" s="20">
        <v>0</v>
      </c>
      <c r="G29" s="21">
        <v>0</v>
      </c>
      <c r="H29" s="22">
        <v>0</v>
      </c>
      <c r="I29" s="22">
        <v>0</v>
      </c>
      <c r="J29" s="20"/>
      <c r="K29" s="20"/>
      <c r="L29" s="20">
        <v>4529.68</v>
      </c>
      <c r="M29" s="22">
        <v>500</v>
      </c>
      <c r="N29" s="22">
        <v>0</v>
      </c>
      <c r="O29" s="20">
        <v>0</v>
      </c>
      <c r="P29" s="22">
        <v>0</v>
      </c>
      <c r="Q29" s="22">
        <v>0</v>
      </c>
      <c r="R29" s="23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5"/>
      <c r="B30" s="19" t="s">
        <v>48</v>
      </c>
      <c r="C30" s="20"/>
      <c r="D30" s="20">
        <v>280</v>
      </c>
      <c r="E30" s="20">
        <v>280</v>
      </c>
      <c r="F30" s="20">
        <v>0</v>
      </c>
      <c r="G30" s="21">
        <v>0</v>
      </c>
      <c r="H30" s="22">
        <v>0</v>
      </c>
      <c r="I30" s="22">
        <v>0</v>
      </c>
      <c r="J30" s="20">
        <v>398</v>
      </c>
      <c r="K30" s="20">
        <v>400</v>
      </c>
      <c r="L30" s="20">
        <v>0</v>
      </c>
      <c r="M30" s="22">
        <v>0</v>
      </c>
      <c r="N30" s="22">
        <v>750</v>
      </c>
      <c r="O30" s="20">
        <v>0</v>
      </c>
      <c r="P30" s="22">
        <v>400</v>
      </c>
      <c r="Q30" s="22">
        <v>400</v>
      </c>
      <c r="R30" s="23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5"/>
      <c r="B31" s="19" t="s">
        <v>49</v>
      </c>
      <c r="C31" s="20">
        <v>600</v>
      </c>
      <c r="D31" s="20">
        <v>120</v>
      </c>
      <c r="E31" s="20">
        <v>120</v>
      </c>
      <c r="F31" s="20">
        <v>113.3</v>
      </c>
      <c r="G31" s="21">
        <v>120</v>
      </c>
      <c r="H31" s="22">
        <v>195</v>
      </c>
      <c r="I31" s="22">
        <v>194.2</v>
      </c>
      <c r="J31" s="20">
        <v>175</v>
      </c>
      <c r="K31" s="20">
        <v>175</v>
      </c>
      <c r="L31" s="20">
        <v>174.7</v>
      </c>
      <c r="M31" s="22">
        <v>190</v>
      </c>
      <c r="N31" s="22">
        <v>190</v>
      </c>
      <c r="O31" s="20">
        <v>188.75</v>
      </c>
      <c r="P31" s="22">
        <v>195</v>
      </c>
      <c r="Q31" s="22">
        <v>195</v>
      </c>
      <c r="R31" s="23">
        <v>193.69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5"/>
      <c r="B32" s="19" t="s">
        <v>50</v>
      </c>
      <c r="C32" s="20"/>
      <c r="D32" s="20">
        <v>25</v>
      </c>
      <c r="E32" s="20">
        <v>25</v>
      </c>
      <c r="F32" s="20">
        <v>0</v>
      </c>
      <c r="G32" s="21">
        <v>0</v>
      </c>
      <c r="H32" s="22">
        <v>0</v>
      </c>
      <c r="I32" s="22">
        <v>0</v>
      </c>
      <c r="J32" s="20">
        <v>30</v>
      </c>
      <c r="K32" s="20">
        <v>33</v>
      </c>
      <c r="L32" s="20">
        <v>0</v>
      </c>
      <c r="M32" s="22">
        <v>70</v>
      </c>
      <c r="N32" s="22">
        <v>80</v>
      </c>
      <c r="O32" s="20">
        <v>0</v>
      </c>
      <c r="P32" s="22">
        <v>50</v>
      </c>
      <c r="Q32" s="22">
        <v>50</v>
      </c>
      <c r="R32" s="23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5"/>
      <c r="B33" s="19" t="s">
        <v>51</v>
      </c>
      <c r="C33" s="20"/>
      <c r="D33" s="20">
        <v>280</v>
      </c>
      <c r="E33" s="20">
        <v>280</v>
      </c>
      <c r="F33" s="20">
        <v>0</v>
      </c>
      <c r="G33" s="21">
        <v>320</v>
      </c>
      <c r="H33" s="22">
        <v>320</v>
      </c>
      <c r="I33" s="22">
        <v>0</v>
      </c>
      <c r="J33" s="20">
        <v>392</v>
      </c>
      <c r="K33" s="20">
        <v>355</v>
      </c>
      <c r="L33" s="20">
        <v>0</v>
      </c>
      <c r="M33" s="22">
        <v>400</v>
      </c>
      <c r="N33" s="22">
        <v>400</v>
      </c>
      <c r="O33" s="20">
        <v>0</v>
      </c>
      <c r="P33" s="22">
        <v>400</v>
      </c>
      <c r="Q33" s="22">
        <v>400</v>
      </c>
      <c r="R33" s="23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5"/>
      <c r="B34" s="19" t="s">
        <v>52</v>
      </c>
      <c r="C34" s="20"/>
      <c r="D34" s="20"/>
      <c r="E34" s="20">
        <v>0</v>
      </c>
      <c r="F34" s="20">
        <v>0</v>
      </c>
      <c r="G34" s="22">
        <v>0</v>
      </c>
      <c r="H34" s="22">
        <v>0</v>
      </c>
      <c r="I34" s="22">
        <v>0</v>
      </c>
      <c r="J34" s="20">
        <v>200</v>
      </c>
      <c r="K34" s="20">
        <v>200</v>
      </c>
      <c r="L34" s="20">
        <v>0</v>
      </c>
      <c r="M34" s="22">
        <v>275</v>
      </c>
      <c r="N34" s="22">
        <v>275</v>
      </c>
      <c r="O34" s="20">
        <v>0</v>
      </c>
      <c r="P34" s="22">
        <v>234</v>
      </c>
      <c r="Q34" s="22">
        <v>234</v>
      </c>
      <c r="R34" s="23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5"/>
      <c r="B35" s="19" t="s">
        <v>53</v>
      </c>
      <c r="C35" s="20">
        <v>1726</v>
      </c>
      <c r="D35" s="20">
        <v>225</v>
      </c>
      <c r="E35" s="20">
        <v>225</v>
      </c>
      <c r="F35" s="20">
        <v>4709.13</v>
      </c>
      <c r="G35" s="22">
        <v>0</v>
      </c>
      <c r="H35" s="22">
        <v>1217</v>
      </c>
      <c r="I35" s="22">
        <v>4000.54</v>
      </c>
      <c r="J35" s="20">
        <f>1500+187.9+412.1</f>
        <v>2100</v>
      </c>
      <c r="K35" s="20">
        <f>1500+281.85+409.1</f>
        <v>2190.95</v>
      </c>
      <c r="L35" s="20">
        <v>0</v>
      </c>
      <c r="M35" s="22">
        <v>2669</v>
      </c>
      <c r="N35" s="22">
        <f>1700+545</f>
        <v>2245</v>
      </c>
      <c r="O35" s="20">
        <v>6269.48</v>
      </c>
      <c r="P35" s="22">
        <f>2300+910</f>
        <v>3210</v>
      </c>
      <c r="Q35" s="22">
        <f>2300+910</f>
        <v>3210</v>
      </c>
      <c r="R35" s="23">
        <v>6781.31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5"/>
      <c r="B36" s="14" t="s">
        <v>131</v>
      </c>
      <c r="C36" s="20"/>
      <c r="D36" s="20"/>
      <c r="E36" s="20"/>
      <c r="F36" s="20"/>
      <c r="G36" s="22"/>
      <c r="H36" s="22"/>
      <c r="I36" s="22"/>
      <c r="J36" s="20"/>
      <c r="K36" s="20"/>
      <c r="L36" s="20"/>
      <c r="M36" s="22"/>
      <c r="N36" s="22"/>
      <c r="O36" s="20"/>
      <c r="P36" s="22"/>
      <c r="Q36" s="22"/>
      <c r="R36" s="2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5"/>
      <c r="B37" s="19" t="s">
        <v>54</v>
      </c>
      <c r="C37" s="20"/>
      <c r="D37" s="20"/>
      <c r="E37" s="20"/>
      <c r="F37" s="20">
        <v>0</v>
      </c>
      <c r="G37" s="21">
        <v>0</v>
      </c>
      <c r="H37" s="22">
        <v>2125</v>
      </c>
      <c r="I37" s="22">
        <v>0</v>
      </c>
      <c r="J37" s="20">
        <v>1995</v>
      </c>
      <c r="K37" s="20">
        <v>1936.05</v>
      </c>
      <c r="L37" s="20">
        <v>0</v>
      </c>
      <c r="M37" s="22">
        <v>2180</v>
      </c>
      <c r="N37" s="22">
        <v>2400</v>
      </c>
      <c r="O37" s="20">
        <v>0</v>
      </c>
      <c r="P37" s="22">
        <v>2000</v>
      </c>
      <c r="Q37" s="22">
        <v>2000</v>
      </c>
      <c r="R37" s="23"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5"/>
      <c r="B38" s="19" t="s">
        <v>55</v>
      </c>
      <c r="C38" s="20">
        <f>10251+2977</f>
        <v>13228</v>
      </c>
      <c r="D38" s="20">
        <v>3070</v>
      </c>
      <c r="E38" s="20">
        <v>3070</v>
      </c>
      <c r="F38" s="20">
        <v>0</v>
      </c>
      <c r="G38" s="35">
        <v>0</v>
      </c>
      <c r="H38" s="22">
        <v>0</v>
      </c>
      <c r="I38" s="22">
        <v>0</v>
      </c>
      <c r="J38" s="20"/>
      <c r="K38" s="20"/>
      <c r="L38" s="20">
        <v>0</v>
      </c>
      <c r="M38" s="22">
        <v>0</v>
      </c>
      <c r="N38" s="22">
        <v>0</v>
      </c>
      <c r="O38" s="20">
        <v>0</v>
      </c>
      <c r="P38" s="22">
        <v>0</v>
      </c>
      <c r="Q38" s="22">
        <v>0</v>
      </c>
      <c r="R38" s="23"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5"/>
      <c r="B39" s="14" t="s">
        <v>56</v>
      </c>
      <c r="C39" s="20">
        <v>649</v>
      </c>
      <c r="D39" s="20">
        <v>101</v>
      </c>
      <c r="E39" s="20">
        <v>11</v>
      </c>
      <c r="F39" s="20">
        <v>9.8</v>
      </c>
      <c r="G39" s="35">
        <v>11</v>
      </c>
      <c r="H39" s="22">
        <v>10</v>
      </c>
      <c r="I39" s="22">
        <v>8.88</v>
      </c>
      <c r="J39" s="20">
        <v>10</v>
      </c>
      <c r="K39" s="20">
        <v>60.44</v>
      </c>
      <c r="L39" s="20">
        <v>60.33</v>
      </c>
      <c r="M39" s="22">
        <v>61</v>
      </c>
      <c r="N39" s="22">
        <v>61</v>
      </c>
      <c r="O39" s="20">
        <v>60.9</v>
      </c>
      <c r="P39" s="22">
        <v>61</v>
      </c>
      <c r="Q39" s="22">
        <v>61</v>
      </c>
      <c r="R39" s="23">
        <v>60.72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5"/>
      <c r="B40" s="14" t="s">
        <v>132</v>
      </c>
      <c r="C40" s="20"/>
      <c r="D40" s="20"/>
      <c r="E40" s="20"/>
      <c r="F40" s="20"/>
      <c r="G40" s="35"/>
      <c r="H40" s="22"/>
      <c r="I40" s="22"/>
      <c r="J40" s="20"/>
      <c r="K40" s="20"/>
      <c r="L40" s="20"/>
      <c r="M40" s="22"/>
      <c r="N40" s="22"/>
      <c r="O40" s="20"/>
      <c r="P40" s="22"/>
      <c r="Q40" s="22"/>
      <c r="R40" s="2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5"/>
      <c r="B41" s="19" t="s">
        <v>57</v>
      </c>
      <c r="C41" s="20">
        <v>12068</v>
      </c>
      <c r="D41" s="20">
        <v>3380</v>
      </c>
      <c r="E41" s="20">
        <v>3380</v>
      </c>
      <c r="F41" s="20">
        <f>120+3981</f>
        <v>4101</v>
      </c>
      <c r="G41" s="35">
        <v>3550</v>
      </c>
      <c r="H41" s="22">
        <v>5100</v>
      </c>
      <c r="I41" s="22">
        <v>5309.88</v>
      </c>
      <c r="J41" s="20">
        <v>4300</v>
      </c>
      <c r="K41" s="20">
        <v>4300</v>
      </c>
      <c r="L41" s="20">
        <f>648.96+3585</f>
        <v>4233.96</v>
      </c>
      <c r="M41" s="22">
        <v>10181</v>
      </c>
      <c r="N41" s="22">
        <v>10181</v>
      </c>
      <c r="O41" s="20">
        <f>1512.15+8093.52</f>
        <v>9605.67</v>
      </c>
      <c r="P41" s="22">
        <v>10181</v>
      </c>
      <c r="Q41" s="22">
        <v>10181</v>
      </c>
      <c r="R41" s="23">
        <f>2074.44+8110</f>
        <v>10184.44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5"/>
      <c r="B42" s="19" t="s">
        <v>58</v>
      </c>
      <c r="C42" s="36"/>
      <c r="D42" s="20">
        <v>0</v>
      </c>
      <c r="E42" s="20">
        <v>0</v>
      </c>
      <c r="F42" s="20"/>
      <c r="G42" s="35">
        <v>3315</v>
      </c>
      <c r="H42" s="22">
        <v>0</v>
      </c>
      <c r="I42" s="22">
        <v>0</v>
      </c>
      <c r="J42" s="20"/>
      <c r="K42" s="20"/>
      <c r="L42" s="20">
        <v>0</v>
      </c>
      <c r="M42" s="22">
        <v>0</v>
      </c>
      <c r="N42" s="22">
        <v>0</v>
      </c>
      <c r="O42" s="20">
        <v>0</v>
      </c>
      <c r="P42" s="22">
        <v>0</v>
      </c>
      <c r="Q42" s="22">
        <v>0</v>
      </c>
      <c r="R42" s="23"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2" customFormat="1" ht="15" customHeight="1">
      <c r="A43" s="25"/>
      <c r="B43" s="26" t="s">
        <v>59</v>
      </c>
      <c r="C43" s="27">
        <f>SUM(C29:C42)</f>
        <v>30585</v>
      </c>
      <c r="D43" s="27">
        <f>SUM(D29:D42)</f>
        <v>7481</v>
      </c>
      <c r="E43" s="27">
        <f>SUM(E29:E42)</f>
        <v>7391</v>
      </c>
      <c r="F43" s="27">
        <f>SUM(F29:F42)</f>
        <v>8933.23</v>
      </c>
      <c r="G43" s="37">
        <f>SUM(G28:G42)</f>
        <v>7316</v>
      </c>
      <c r="H43" s="37">
        <f>SUM(H28:H42)</f>
        <v>8967</v>
      </c>
      <c r="I43" s="37">
        <f>SUM(I28:I42)</f>
        <v>9513.5</v>
      </c>
      <c r="J43" s="27">
        <f>SUM(J29:J42)</f>
        <v>9600</v>
      </c>
      <c r="K43" s="27">
        <f>SUM(K29:K42)</f>
        <v>9650.439999999999</v>
      </c>
      <c r="L43" s="27">
        <f>SUM(L29:L42)</f>
        <v>8998.67</v>
      </c>
      <c r="M43" s="28">
        <f>SUM(M29:M42)</f>
        <v>16526</v>
      </c>
      <c r="N43" s="37">
        <f>SUM(N28:N42)</f>
        <v>16582</v>
      </c>
      <c r="O43" s="27">
        <f>SUM(O29:O42)</f>
        <v>16124.8</v>
      </c>
      <c r="P43" s="28">
        <f>SUM(P29:P42)</f>
        <v>16731</v>
      </c>
      <c r="Q43" s="29">
        <f>SUM(Q29:Q42)</f>
        <v>16731</v>
      </c>
      <c r="R43" s="30">
        <f>SUM(R29:R42)</f>
        <v>17220.16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ht="15" customHeight="1">
      <c r="A44" s="25"/>
      <c r="B44" s="19"/>
      <c r="C44" s="20"/>
      <c r="D44" s="20"/>
      <c r="E44" s="20"/>
      <c r="F44" s="33"/>
      <c r="G44" s="22"/>
      <c r="H44" s="22"/>
      <c r="I44" s="22"/>
      <c r="J44" s="20"/>
      <c r="K44" s="34"/>
      <c r="L44" s="27"/>
      <c r="M44" s="22"/>
      <c r="N44" s="22"/>
      <c r="O44" s="27"/>
      <c r="P44" s="22"/>
      <c r="Q44" s="22"/>
      <c r="R44" s="3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5" t="s">
        <v>60</v>
      </c>
      <c r="B45" s="14" t="s">
        <v>133</v>
      </c>
      <c r="C45" s="27">
        <v>14737</v>
      </c>
      <c r="D45" s="27">
        <v>3294</v>
      </c>
      <c r="E45" s="27">
        <v>3069</v>
      </c>
      <c r="F45" s="27">
        <v>2654.67</v>
      </c>
      <c r="G45" s="28">
        <v>3400</v>
      </c>
      <c r="H45" s="28">
        <v>2250</v>
      </c>
      <c r="I45" s="28">
        <v>1990.98</v>
      </c>
      <c r="J45" s="27">
        <v>1700</v>
      </c>
      <c r="K45" s="27">
        <v>1156</v>
      </c>
      <c r="L45" s="27">
        <f>1256.01+313.26</f>
        <v>1569.27</v>
      </c>
      <c r="M45" s="28">
        <v>1600</v>
      </c>
      <c r="N45" s="28">
        <v>1600</v>
      </c>
      <c r="O45" s="27">
        <f>690.46+870.38</f>
        <v>1560.8400000000001</v>
      </c>
      <c r="P45" s="28">
        <f>800+1000</f>
        <v>1800</v>
      </c>
      <c r="Q45" s="28">
        <f>800+1000</f>
        <v>1800</v>
      </c>
      <c r="R45" s="30">
        <f>1043.52+1796.59</f>
        <v>2840.1099999999997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38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0"/>
      <c r="M46" s="22"/>
      <c r="N46" s="22"/>
      <c r="O46" s="20"/>
      <c r="P46" s="22"/>
      <c r="Q46" s="22"/>
      <c r="R46" s="2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5" t="s">
        <v>61</v>
      </c>
      <c r="B47" s="14" t="s">
        <v>134</v>
      </c>
      <c r="C47" s="20"/>
      <c r="D47" s="20"/>
      <c r="E47" s="20"/>
      <c r="F47" s="20"/>
      <c r="G47" s="22"/>
      <c r="H47" s="22"/>
      <c r="I47" s="22"/>
      <c r="J47" s="20"/>
      <c r="K47" s="20"/>
      <c r="L47" s="20"/>
      <c r="M47" s="22"/>
      <c r="N47" s="22"/>
      <c r="O47" s="20"/>
      <c r="P47" s="22"/>
      <c r="Q47" s="22"/>
      <c r="R47" s="2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5"/>
      <c r="B48" s="19" t="s">
        <v>62</v>
      </c>
      <c r="C48" s="20">
        <v>112964</v>
      </c>
      <c r="D48" s="20">
        <v>23950</v>
      </c>
      <c r="E48" s="20">
        <v>17000</v>
      </c>
      <c r="F48" s="20">
        <v>16693.11</v>
      </c>
      <c r="G48" s="35">
        <v>18697</v>
      </c>
      <c r="H48" s="22">
        <v>17000</v>
      </c>
      <c r="I48" s="22">
        <v>15113.74</v>
      </c>
      <c r="J48" s="20">
        <v>17500</v>
      </c>
      <c r="K48" s="20">
        <v>20000</v>
      </c>
      <c r="L48" s="20">
        <v>21071.48</v>
      </c>
      <c r="M48" s="22">
        <v>29000</v>
      </c>
      <c r="N48" s="22">
        <v>33100</v>
      </c>
      <c r="O48" s="20">
        <v>35446.04</v>
      </c>
      <c r="P48" s="22">
        <v>37800</v>
      </c>
      <c r="Q48" s="22">
        <v>37800</v>
      </c>
      <c r="R48" s="23">
        <v>41458.14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5"/>
      <c r="B49" s="19" t="s">
        <v>63</v>
      </c>
      <c r="C49" s="20">
        <v>15427</v>
      </c>
      <c r="D49" s="20">
        <v>3000</v>
      </c>
      <c r="E49" s="20">
        <v>0</v>
      </c>
      <c r="F49" s="20">
        <v>0</v>
      </c>
      <c r="G49" s="35">
        <v>0</v>
      </c>
      <c r="H49" s="22">
        <v>0</v>
      </c>
      <c r="I49" s="22">
        <v>0</v>
      </c>
      <c r="J49" s="20"/>
      <c r="K49" s="20"/>
      <c r="L49" s="20">
        <v>4131.5</v>
      </c>
      <c r="M49" s="22">
        <v>0</v>
      </c>
      <c r="N49" s="22">
        <v>0</v>
      </c>
      <c r="O49" s="20">
        <v>0</v>
      </c>
      <c r="P49" s="22">
        <v>0</v>
      </c>
      <c r="Q49" s="22">
        <v>0</v>
      </c>
      <c r="R49" s="23"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5"/>
      <c r="B50" s="19" t="s">
        <v>64</v>
      </c>
      <c r="C50" s="20">
        <v>10285</v>
      </c>
      <c r="D50" s="20">
        <v>2000</v>
      </c>
      <c r="E50" s="20">
        <v>1500</v>
      </c>
      <c r="F50" s="20">
        <v>554.32</v>
      </c>
      <c r="G50" s="35">
        <v>1200</v>
      </c>
      <c r="H50" s="22">
        <v>700</v>
      </c>
      <c r="I50" s="22">
        <v>1396.64</v>
      </c>
      <c r="J50" s="20">
        <v>4432</v>
      </c>
      <c r="K50" s="20">
        <v>5324.7</v>
      </c>
      <c r="L50" s="20">
        <v>0</v>
      </c>
      <c r="M50" s="22">
        <v>5500</v>
      </c>
      <c r="N50" s="22">
        <v>5500</v>
      </c>
      <c r="O50" s="20">
        <v>2087.8</v>
      </c>
      <c r="P50" s="22">
        <v>7000</v>
      </c>
      <c r="Q50" s="22">
        <v>7000</v>
      </c>
      <c r="R50" s="23">
        <v>2058.22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5"/>
      <c r="B51" s="19" t="s">
        <v>65</v>
      </c>
      <c r="C51" s="20">
        <v>15428</v>
      </c>
      <c r="D51" s="20">
        <v>3000</v>
      </c>
      <c r="E51" s="20">
        <v>2500</v>
      </c>
      <c r="F51" s="20">
        <v>4619.05</v>
      </c>
      <c r="G51" s="35">
        <v>4600</v>
      </c>
      <c r="H51" s="22">
        <v>4600</v>
      </c>
      <c r="I51" s="22">
        <v>4486.54</v>
      </c>
      <c r="J51" s="20">
        <v>4800</v>
      </c>
      <c r="K51" s="20">
        <v>4500</v>
      </c>
      <c r="L51" s="20">
        <v>2373.87</v>
      </c>
      <c r="M51" s="22">
        <v>4800</v>
      </c>
      <c r="N51" s="22">
        <v>6800</v>
      </c>
      <c r="O51" s="20">
        <v>6711.79</v>
      </c>
      <c r="P51" s="22">
        <v>5000</v>
      </c>
      <c r="Q51" s="22">
        <v>5000</v>
      </c>
      <c r="R51" s="23">
        <v>5246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2" customFormat="1" ht="15" customHeight="1">
      <c r="A52" s="38"/>
      <c r="B52" s="26" t="s">
        <v>66</v>
      </c>
      <c r="C52" s="27">
        <f aca="true" t="shared" si="1" ref="C52:L52">SUM(C48:C51)</f>
        <v>154104</v>
      </c>
      <c r="D52" s="27">
        <f t="shared" si="1"/>
        <v>31950</v>
      </c>
      <c r="E52" s="27">
        <f t="shared" si="1"/>
        <v>21000</v>
      </c>
      <c r="F52" s="27">
        <f t="shared" si="1"/>
        <v>21866.48</v>
      </c>
      <c r="G52" s="28">
        <f t="shared" si="1"/>
        <v>24497</v>
      </c>
      <c r="H52" s="28">
        <f t="shared" si="1"/>
        <v>22300</v>
      </c>
      <c r="I52" s="28">
        <f t="shared" si="1"/>
        <v>20996.920000000002</v>
      </c>
      <c r="J52" s="27">
        <f t="shared" si="1"/>
        <v>26732</v>
      </c>
      <c r="K52" s="27">
        <f t="shared" si="1"/>
        <v>29824.7</v>
      </c>
      <c r="L52" s="27">
        <f t="shared" si="1"/>
        <v>27576.85</v>
      </c>
      <c r="M52" s="28">
        <v>39300</v>
      </c>
      <c r="N52" s="28">
        <f>SUM(N48:N51)</f>
        <v>45400</v>
      </c>
      <c r="O52" s="27">
        <f>SUM(O48:O51)</f>
        <v>44245.630000000005</v>
      </c>
      <c r="P52" s="28">
        <f>SUM(P48:P51)</f>
        <v>49800</v>
      </c>
      <c r="Q52" s="29">
        <f>SUM(Q48:Q51)</f>
        <v>49800</v>
      </c>
      <c r="R52" s="30">
        <f>SUM(R48:R51)</f>
        <v>48762.36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ht="15" customHeight="1">
      <c r="A53" s="25"/>
      <c r="B53" s="19"/>
      <c r="C53" s="20"/>
      <c r="D53" s="20"/>
      <c r="E53" s="20"/>
      <c r="F53" s="33"/>
      <c r="G53" s="22"/>
      <c r="H53" s="22"/>
      <c r="I53" s="22"/>
      <c r="J53" s="20"/>
      <c r="K53" s="39"/>
      <c r="L53" s="20"/>
      <c r="M53" s="22"/>
      <c r="N53" s="22"/>
      <c r="O53" s="20"/>
      <c r="P53" s="22"/>
      <c r="Q53" s="22"/>
      <c r="R53" s="2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5" t="s">
        <v>67</v>
      </c>
      <c r="B54" s="14" t="s">
        <v>135</v>
      </c>
      <c r="C54" s="20"/>
      <c r="D54" s="20"/>
      <c r="E54" s="20"/>
      <c r="F54" s="20"/>
      <c r="G54" s="22"/>
      <c r="H54" s="22"/>
      <c r="I54" s="22"/>
      <c r="J54" s="20"/>
      <c r="K54" s="20"/>
      <c r="L54" s="20"/>
      <c r="M54" s="22"/>
      <c r="N54" s="22"/>
      <c r="O54" s="20"/>
      <c r="P54" s="22"/>
      <c r="Q54" s="22"/>
      <c r="R54" s="2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5"/>
      <c r="B55" s="19" t="s">
        <v>68</v>
      </c>
      <c r="C55" s="20">
        <v>139533</v>
      </c>
      <c r="D55" s="20">
        <v>26140</v>
      </c>
      <c r="E55" s="20">
        <v>22840</v>
      </c>
      <c r="F55" s="20">
        <v>20297.23</v>
      </c>
      <c r="G55" s="35">
        <v>28000</v>
      </c>
      <c r="H55" s="22">
        <v>21200</v>
      </c>
      <c r="I55" s="22">
        <v>22160.5</v>
      </c>
      <c r="J55" s="20">
        <v>47000</v>
      </c>
      <c r="K55" s="20">
        <v>38000</v>
      </c>
      <c r="L55" s="20">
        <v>26442.06</v>
      </c>
      <c r="M55" s="22">
        <v>44500</v>
      </c>
      <c r="N55" s="22">
        <v>34500</v>
      </c>
      <c r="O55" s="20">
        <v>30316.37</v>
      </c>
      <c r="P55" s="22">
        <v>44500</v>
      </c>
      <c r="Q55" s="22">
        <v>44500</v>
      </c>
      <c r="R55" s="23">
        <v>99662.78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5"/>
      <c r="B56" s="19" t="s">
        <v>69</v>
      </c>
      <c r="C56" s="20">
        <v>514</v>
      </c>
      <c r="D56" s="20">
        <v>100</v>
      </c>
      <c r="E56" s="20">
        <v>70</v>
      </c>
      <c r="F56" s="20">
        <v>63.14</v>
      </c>
      <c r="G56" s="35">
        <v>120</v>
      </c>
      <c r="H56" s="22">
        <v>300</v>
      </c>
      <c r="I56" s="22">
        <v>288.25</v>
      </c>
      <c r="J56" s="20">
        <v>300</v>
      </c>
      <c r="K56" s="20">
        <v>200</v>
      </c>
      <c r="L56" s="20">
        <v>115.81</v>
      </c>
      <c r="M56" s="22">
        <v>400</v>
      </c>
      <c r="N56" s="22">
        <v>400</v>
      </c>
      <c r="O56" s="20">
        <v>399.98</v>
      </c>
      <c r="P56" s="22">
        <v>400</v>
      </c>
      <c r="Q56" s="22">
        <v>400</v>
      </c>
      <c r="R56" s="23">
        <v>399.94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2" customFormat="1" ht="15" customHeight="1">
      <c r="A57" s="25"/>
      <c r="B57" s="26" t="s">
        <v>70</v>
      </c>
      <c r="C57" s="27">
        <f>SUM(C55:C56)</f>
        <v>140047</v>
      </c>
      <c r="D57" s="27">
        <f>SUM(D55:D56)</f>
        <v>26240</v>
      </c>
      <c r="E57" s="27">
        <f>SUM(E55:E56)</f>
        <v>22910</v>
      </c>
      <c r="F57" s="27">
        <f>SUM(F55:F56)</f>
        <v>20360.37</v>
      </c>
      <c r="G57" s="37">
        <v>28120</v>
      </c>
      <c r="H57" s="37">
        <f>SUM(H55:H56)</f>
        <v>21500</v>
      </c>
      <c r="I57" s="37">
        <f>SUM(I55:I56)</f>
        <v>22448.75</v>
      </c>
      <c r="J57" s="27">
        <f>SUM(J55:J56)</f>
        <v>47300</v>
      </c>
      <c r="K57" s="27">
        <f>SUM(K55:K56)</f>
        <v>38200</v>
      </c>
      <c r="L57" s="27">
        <f>SUM(L55:L56)</f>
        <v>26557.870000000003</v>
      </c>
      <c r="M57" s="37">
        <v>44900</v>
      </c>
      <c r="N57" s="37">
        <f>SUM(N55:N56)</f>
        <v>34900</v>
      </c>
      <c r="O57" s="27">
        <f>SUM(O55:O56)</f>
        <v>30716.35</v>
      </c>
      <c r="P57" s="27">
        <f>SUM(P55:P56)</f>
        <v>44900</v>
      </c>
      <c r="Q57" s="27">
        <f>SUM(Q55:Q56)</f>
        <v>44900</v>
      </c>
      <c r="R57" s="30">
        <f>SUM(R55:R56)</f>
        <v>100062.72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5" customHeight="1">
      <c r="A58" s="25"/>
      <c r="B58" s="14"/>
      <c r="C58" s="20"/>
      <c r="D58" s="20"/>
      <c r="E58" s="20"/>
      <c r="F58" s="33"/>
      <c r="G58" s="22"/>
      <c r="H58" s="22"/>
      <c r="I58" s="22"/>
      <c r="J58" s="20"/>
      <c r="K58" s="40"/>
      <c r="L58" s="20"/>
      <c r="M58" s="22"/>
      <c r="N58" s="22"/>
      <c r="O58" s="20"/>
      <c r="P58" s="22"/>
      <c r="Q58" s="22"/>
      <c r="R58" s="2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5" t="s">
        <v>71</v>
      </c>
      <c r="B59" s="14" t="s">
        <v>136</v>
      </c>
      <c r="C59" s="20"/>
      <c r="D59" s="20"/>
      <c r="E59" s="20"/>
      <c r="F59" s="20"/>
      <c r="G59" s="22"/>
      <c r="H59" s="22"/>
      <c r="I59" s="22"/>
      <c r="J59" s="20"/>
      <c r="K59" s="20"/>
      <c r="L59" s="20"/>
      <c r="M59" s="22"/>
      <c r="N59" s="22"/>
      <c r="O59" s="20"/>
      <c r="P59" s="22"/>
      <c r="Q59" s="22"/>
      <c r="R59" s="2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5"/>
      <c r="B60" s="19" t="s">
        <v>72</v>
      </c>
      <c r="C60" s="20">
        <v>4114</v>
      </c>
      <c r="D60" s="20">
        <v>800</v>
      </c>
      <c r="E60" s="20">
        <v>714</v>
      </c>
      <c r="F60" s="20">
        <v>55.2</v>
      </c>
      <c r="G60" s="35">
        <v>750</v>
      </c>
      <c r="H60" s="22">
        <v>850</v>
      </c>
      <c r="I60" s="22">
        <v>9654.17</v>
      </c>
      <c r="J60" s="20">
        <v>2680</v>
      </c>
      <c r="K60" s="20">
        <v>2550</v>
      </c>
      <c r="L60" s="20">
        <v>10099.89</v>
      </c>
      <c r="M60" s="22">
        <v>3000</v>
      </c>
      <c r="N60" s="22">
        <v>11186.87</v>
      </c>
      <c r="O60" s="20">
        <v>11131.47</v>
      </c>
      <c r="P60" s="22">
        <v>3800</v>
      </c>
      <c r="Q60" s="22">
        <v>3800</v>
      </c>
      <c r="R60" s="23">
        <v>15501.94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5"/>
      <c r="B61" s="19" t="s">
        <v>73</v>
      </c>
      <c r="C61" s="20">
        <v>4217</v>
      </c>
      <c r="D61" s="20">
        <v>1720</v>
      </c>
      <c r="E61" s="20">
        <v>1556</v>
      </c>
      <c r="F61" s="20">
        <v>13127.79</v>
      </c>
      <c r="G61" s="35">
        <v>360</v>
      </c>
      <c r="H61" s="22">
        <v>360</v>
      </c>
      <c r="I61" s="22">
        <v>60</v>
      </c>
      <c r="J61" s="41">
        <v>328</v>
      </c>
      <c r="K61" s="41">
        <v>268</v>
      </c>
      <c r="L61" s="20">
        <v>225.7</v>
      </c>
      <c r="M61" s="22">
        <v>1114</v>
      </c>
      <c r="N61" s="22">
        <v>2034</v>
      </c>
      <c r="O61" s="20">
        <f>474.9</f>
        <v>474.9</v>
      </c>
      <c r="P61" s="22">
        <v>1475</v>
      </c>
      <c r="Q61" s="22">
        <v>1475</v>
      </c>
      <c r="R61" s="23">
        <f>521.2</f>
        <v>521.2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5"/>
      <c r="B62" s="19" t="s">
        <v>74</v>
      </c>
      <c r="C62" s="20">
        <v>103</v>
      </c>
      <c r="D62" s="20">
        <v>20</v>
      </c>
      <c r="E62" s="20">
        <v>20</v>
      </c>
      <c r="F62" s="20">
        <f>19.51+1449.97</f>
        <v>1469.48</v>
      </c>
      <c r="G62" s="35">
        <v>25</v>
      </c>
      <c r="H62" s="22">
        <v>25</v>
      </c>
      <c r="I62" s="22">
        <v>124.88</v>
      </c>
      <c r="J62" s="20">
        <v>27</v>
      </c>
      <c r="K62" s="20">
        <v>27</v>
      </c>
      <c r="L62" s="20">
        <v>24.53</v>
      </c>
      <c r="M62" s="22">
        <v>35</v>
      </c>
      <c r="N62" s="22">
        <v>35</v>
      </c>
      <c r="O62" s="20">
        <v>34.95</v>
      </c>
      <c r="P62" s="22">
        <v>35</v>
      </c>
      <c r="Q62" s="22">
        <v>35</v>
      </c>
      <c r="R62" s="23">
        <v>30.25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2" customFormat="1" ht="15" customHeight="1">
      <c r="A63" s="25"/>
      <c r="B63" s="26" t="s">
        <v>75</v>
      </c>
      <c r="C63" s="27">
        <f aca="true" t="shared" si="2" ref="C63:L63">SUM(C60:C62)</f>
        <v>8434</v>
      </c>
      <c r="D63" s="27">
        <f t="shared" si="2"/>
        <v>2540</v>
      </c>
      <c r="E63" s="27">
        <f t="shared" si="2"/>
        <v>2290</v>
      </c>
      <c r="F63" s="27">
        <f t="shared" si="2"/>
        <v>14652.470000000001</v>
      </c>
      <c r="G63" s="28">
        <f t="shared" si="2"/>
        <v>1135</v>
      </c>
      <c r="H63" s="28">
        <f t="shared" si="2"/>
        <v>1235</v>
      </c>
      <c r="I63" s="28">
        <f t="shared" si="2"/>
        <v>9839.05</v>
      </c>
      <c r="J63" s="27">
        <f t="shared" si="2"/>
        <v>3035</v>
      </c>
      <c r="K63" s="27">
        <f t="shared" si="2"/>
        <v>2845</v>
      </c>
      <c r="L63" s="27">
        <f t="shared" si="2"/>
        <v>10350.12</v>
      </c>
      <c r="M63" s="28">
        <v>4149</v>
      </c>
      <c r="N63" s="28">
        <f>SUM(N60:N62)</f>
        <v>13255.87</v>
      </c>
      <c r="O63" s="27">
        <f>SUM(O60:O62)</f>
        <v>11641.32</v>
      </c>
      <c r="P63" s="28">
        <f>SUM(P60:P62)</f>
        <v>5310</v>
      </c>
      <c r="Q63" s="28">
        <f>SUM(Q60:Q62)</f>
        <v>5310</v>
      </c>
      <c r="R63" s="30">
        <f>SUM(R60:R62)</f>
        <v>16053.390000000001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ht="15" customHeight="1">
      <c r="A64" s="25"/>
      <c r="B64" s="14"/>
      <c r="C64" s="20"/>
      <c r="D64" s="20"/>
      <c r="E64" s="20"/>
      <c r="F64" s="33"/>
      <c r="G64" s="22"/>
      <c r="H64" s="22"/>
      <c r="I64" s="22"/>
      <c r="J64" s="20"/>
      <c r="K64" s="34"/>
      <c r="L64" s="20"/>
      <c r="M64" s="22"/>
      <c r="N64" s="22"/>
      <c r="O64" s="20"/>
      <c r="P64" s="22"/>
      <c r="Q64" s="22"/>
      <c r="R64" s="2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5" t="s">
        <v>76</v>
      </c>
      <c r="B65" s="14" t="s">
        <v>137</v>
      </c>
      <c r="C65" s="20"/>
      <c r="D65" s="20"/>
      <c r="E65" s="20"/>
      <c r="F65" s="20"/>
      <c r="G65" s="22"/>
      <c r="H65" s="22"/>
      <c r="I65" s="22"/>
      <c r="J65" s="20"/>
      <c r="K65" s="20"/>
      <c r="L65" s="20"/>
      <c r="M65" s="22"/>
      <c r="N65" s="22"/>
      <c r="O65" s="20"/>
      <c r="P65" s="22"/>
      <c r="Q65" s="22"/>
      <c r="R65" s="23"/>
      <c r="S65" s="2" t="s">
        <v>77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5"/>
      <c r="B66" s="19" t="s">
        <v>78</v>
      </c>
      <c r="C66" s="20">
        <v>0</v>
      </c>
      <c r="D66" s="20">
        <v>0</v>
      </c>
      <c r="E66" s="20">
        <v>0</v>
      </c>
      <c r="F66" s="20">
        <v>0</v>
      </c>
      <c r="G66" s="22">
        <v>0</v>
      </c>
      <c r="H66" s="22">
        <v>0</v>
      </c>
      <c r="I66" s="22">
        <v>0</v>
      </c>
      <c r="J66" s="20"/>
      <c r="K66" s="20"/>
      <c r="L66" s="20">
        <v>0</v>
      </c>
      <c r="M66" s="22">
        <v>0</v>
      </c>
      <c r="N66" s="22">
        <v>0</v>
      </c>
      <c r="O66" s="20">
        <v>0</v>
      </c>
      <c r="P66" s="22">
        <v>0</v>
      </c>
      <c r="Q66" s="22">
        <v>0</v>
      </c>
      <c r="R66" s="23">
        <v>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5"/>
      <c r="B67" s="19" t="s">
        <v>79</v>
      </c>
      <c r="C67" s="20">
        <v>103</v>
      </c>
      <c r="D67" s="20">
        <v>20</v>
      </c>
      <c r="E67" s="20">
        <v>20</v>
      </c>
      <c r="F67" s="20">
        <v>20</v>
      </c>
      <c r="G67" s="35">
        <v>20</v>
      </c>
      <c r="H67" s="22">
        <v>20</v>
      </c>
      <c r="I67" s="22">
        <v>20</v>
      </c>
      <c r="J67" s="20">
        <v>20</v>
      </c>
      <c r="K67" s="20">
        <v>20</v>
      </c>
      <c r="L67" s="20">
        <v>20</v>
      </c>
      <c r="M67" s="22">
        <v>20</v>
      </c>
      <c r="N67" s="22">
        <v>20</v>
      </c>
      <c r="O67" s="20">
        <v>19.79</v>
      </c>
      <c r="P67" s="22">
        <v>20</v>
      </c>
      <c r="Q67" s="22">
        <v>20</v>
      </c>
      <c r="R67" s="23">
        <v>11.65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5"/>
      <c r="B68" s="19" t="s">
        <v>80</v>
      </c>
      <c r="C68" s="20">
        <v>102850</v>
      </c>
      <c r="D68" s="20">
        <v>28500</v>
      </c>
      <c r="E68" s="20">
        <v>27000</v>
      </c>
      <c r="F68" s="20">
        <v>21024.77</v>
      </c>
      <c r="G68" s="35">
        <v>31500</v>
      </c>
      <c r="H68" s="22">
        <v>27500</v>
      </c>
      <c r="I68" s="22">
        <v>21406.49</v>
      </c>
      <c r="J68" s="20">
        <v>27200</v>
      </c>
      <c r="K68" s="20">
        <v>19000</v>
      </c>
      <c r="L68" s="20">
        <v>21490.2</v>
      </c>
      <c r="M68" s="22">
        <v>26000</v>
      </c>
      <c r="N68" s="22">
        <v>21000</v>
      </c>
      <c r="O68" s="20">
        <v>26298.59</v>
      </c>
      <c r="P68" s="22">
        <v>22500</v>
      </c>
      <c r="Q68" s="22">
        <v>22500</v>
      </c>
      <c r="R68" s="23"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5"/>
      <c r="B69" s="19" t="s">
        <v>81</v>
      </c>
      <c r="C69" s="20">
        <v>25712</v>
      </c>
      <c r="D69" s="20">
        <v>5000</v>
      </c>
      <c r="E69" s="20">
        <v>5500</v>
      </c>
      <c r="F69" s="20">
        <v>5499.21</v>
      </c>
      <c r="G69" s="35">
        <v>5500</v>
      </c>
      <c r="H69" s="22">
        <v>5500</v>
      </c>
      <c r="I69" s="22">
        <v>5500</v>
      </c>
      <c r="J69" s="20">
        <v>5600</v>
      </c>
      <c r="K69" s="20">
        <v>5600</v>
      </c>
      <c r="L69" s="20">
        <v>5599.83</v>
      </c>
      <c r="M69" s="22">
        <v>7800</v>
      </c>
      <c r="N69" s="22">
        <v>7800</v>
      </c>
      <c r="O69" s="20">
        <v>7800</v>
      </c>
      <c r="P69" s="22">
        <v>7800</v>
      </c>
      <c r="Q69" s="22">
        <v>7800</v>
      </c>
      <c r="R69" s="23">
        <v>7798.42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5"/>
      <c r="B70" s="19" t="s">
        <v>82</v>
      </c>
      <c r="C70" s="20">
        <v>0</v>
      </c>
      <c r="D70" s="20">
        <v>0</v>
      </c>
      <c r="E70" s="20">
        <v>0</v>
      </c>
      <c r="F70" s="20">
        <v>0</v>
      </c>
      <c r="G70" s="35">
        <v>0</v>
      </c>
      <c r="H70" s="22">
        <v>0</v>
      </c>
      <c r="I70" s="22">
        <v>0</v>
      </c>
      <c r="J70" s="20"/>
      <c r="K70" s="20"/>
      <c r="L70" s="20">
        <v>0</v>
      </c>
      <c r="M70" s="22">
        <v>0</v>
      </c>
      <c r="N70" s="22">
        <v>0</v>
      </c>
      <c r="O70" s="20">
        <v>0</v>
      </c>
      <c r="P70" s="22">
        <v>0</v>
      </c>
      <c r="Q70" s="22">
        <v>0</v>
      </c>
      <c r="R70" s="23"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5"/>
      <c r="B71" s="19" t="s">
        <v>83</v>
      </c>
      <c r="C71" s="20">
        <v>0</v>
      </c>
      <c r="D71" s="20">
        <v>0</v>
      </c>
      <c r="E71" s="20">
        <v>0</v>
      </c>
      <c r="F71" s="20">
        <v>0</v>
      </c>
      <c r="G71" s="35">
        <v>0</v>
      </c>
      <c r="H71" s="22">
        <v>0</v>
      </c>
      <c r="I71" s="22">
        <v>0</v>
      </c>
      <c r="J71" s="20"/>
      <c r="K71" s="20"/>
      <c r="L71" s="20">
        <v>0</v>
      </c>
      <c r="M71" s="22">
        <v>0</v>
      </c>
      <c r="N71" s="22">
        <v>0</v>
      </c>
      <c r="O71" s="20">
        <v>0</v>
      </c>
      <c r="P71" s="22">
        <v>0</v>
      </c>
      <c r="Q71" s="22">
        <v>0</v>
      </c>
      <c r="R71" s="23">
        <v>23123.42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2" customFormat="1" ht="15" customHeight="1">
      <c r="A72" s="25"/>
      <c r="B72" s="26" t="s">
        <v>84</v>
      </c>
      <c r="C72" s="27">
        <f aca="true" t="shared" si="3" ref="C72:L72">SUM(C66:C71)</f>
        <v>128665</v>
      </c>
      <c r="D72" s="27">
        <f t="shared" si="3"/>
        <v>33520</v>
      </c>
      <c r="E72" s="27">
        <f t="shared" si="3"/>
        <v>32520</v>
      </c>
      <c r="F72" s="27">
        <f t="shared" si="3"/>
        <v>26543.98</v>
      </c>
      <c r="G72" s="28">
        <f t="shared" si="3"/>
        <v>37020</v>
      </c>
      <c r="H72" s="28">
        <f t="shared" si="3"/>
        <v>33020</v>
      </c>
      <c r="I72" s="28">
        <f t="shared" si="3"/>
        <v>26926.49</v>
      </c>
      <c r="J72" s="27">
        <f t="shared" si="3"/>
        <v>32820</v>
      </c>
      <c r="K72" s="27">
        <f t="shared" si="3"/>
        <v>24620</v>
      </c>
      <c r="L72" s="27">
        <f t="shared" si="3"/>
        <v>27110.03</v>
      </c>
      <c r="M72" s="28">
        <v>33820</v>
      </c>
      <c r="N72" s="28">
        <f>SUM(N66:N71)</f>
        <v>28820</v>
      </c>
      <c r="O72" s="27">
        <f>SUM(O66:O71)</f>
        <v>34118.380000000005</v>
      </c>
      <c r="P72" s="27">
        <f>SUM(P66:P71)</f>
        <v>30320</v>
      </c>
      <c r="Q72" s="27">
        <f>SUM(Q66:Q71)</f>
        <v>30320</v>
      </c>
      <c r="R72" s="30">
        <f>SUM(R66:R71)</f>
        <v>30933.489999999998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5" customHeight="1">
      <c r="A73" s="25"/>
      <c r="B73" s="14"/>
      <c r="C73" s="20"/>
      <c r="D73" s="20"/>
      <c r="E73" s="20"/>
      <c r="F73" s="33"/>
      <c r="G73" s="22"/>
      <c r="H73" s="22"/>
      <c r="I73" s="22"/>
      <c r="J73" s="20"/>
      <c r="K73" s="34"/>
      <c r="L73" s="42"/>
      <c r="M73" s="22"/>
      <c r="N73" s="22"/>
      <c r="O73" s="42"/>
      <c r="P73" s="22"/>
      <c r="Q73" s="22"/>
      <c r="R73" s="4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5" t="s">
        <v>85</v>
      </c>
      <c r="B74" s="14" t="s">
        <v>138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223</v>
      </c>
      <c r="L74" s="27">
        <v>40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30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5"/>
      <c r="B75" s="14"/>
      <c r="C75" s="20"/>
      <c r="D75" s="20"/>
      <c r="E75" s="20"/>
      <c r="F75" s="33"/>
      <c r="G75" s="22"/>
      <c r="H75" s="22"/>
      <c r="I75" s="22"/>
      <c r="J75" s="20"/>
      <c r="K75" s="20"/>
      <c r="L75" s="20"/>
      <c r="M75" s="22"/>
      <c r="N75" s="22"/>
      <c r="O75" s="20"/>
      <c r="P75" s="22"/>
      <c r="Q75" s="22"/>
      <c r="R75" s="2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44" t="s">
        <v>86</v>
      </c>
      <c r="B76" s="14" t="s">
        <v>139</v>
      </c>
      <c r="C76" s="20"/>
      <c r="D76" s="20"/>
      <c r="E76" s="20"/>
      <c r="F76" s="20"/>
      <c r="G76" s="22"/>
      <c r="H76" s="22"/>
      <c r="I76" s="22"/>
      <c r="J76" s="20"/>
      <c r="K76" s="20"/>
      <c r="L76" s="20"/>
      <c r="M76" s="22"/>
      <c r="N76" s="22"/>
      <c r="O76" s="20"/>
      <c r="P76" s="22"/>
      <c r="Q76" s="22"/>
      <c r="R76" s="2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5"/>
      <c r="B77" s="19" t="s">
        <v>87</v>
      </c>
      <c r="C77" s="20">
        <v>565</v>
      </c>
      <c r="D77" s="20">
        <v>110</v>
      </c>
      <c r="E77" s="20">
        <v>169</v>
      </c>
      <c r="F77" s="20">
        <v>165.77</v>
      </c>
      <c r="G77" s="35">
        <v>120</v>
      </c>
      <c r="H77" s="22">
        <v>320</v>
      </c>
      <c r="I77" s="22">
        <v>312.71</v>
      </c>
      <c r="J77" s="20">
        <v>250</v>
      </c>
      <c r="K77" s="20">
        <v>243</v>
      </c>
      <c r="L77" s="20">
        <v>141.59</v>
      </c>
      <c r="M77" s="22">
        <v>300</v>
      </c>
      <c r="N77" s="22">
        <v>410</v>
      </c>
      <c r="O77" s="20">
        <f>410+1614.93</f>
        <v>2024.93</v>
      </c>
      <c r="P77" s="22">
        <v>300</v>
      </c>
      <c r="Q77" s="22">
        <v>300</v>
      </c>
      <c r="R77" s="23">
        <v>299.67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5"/>
      <c r="B78" s="19" t="s">
        <v>88</v>
      </c>
      <c r="C78" s="20">
        <v>283</v>
      </c>
      <c r="D78" s="20">
        <v>80</v>
      </c>
      <c r="E78" s="20">
        <v>50</v>
      </c>
      <c r="F78" s="20">
        <v>44.15</v>
      </c>
      <c r="G78" s="35">
        <v>72</v>
      </c>
      <c r="H78" s="22">
        <v>72</v>
      </c>
      <c r="I78" s="22">
        <v>71.28</v>
      </c>
      <c r="J78" s="20">
        <v>75</v>
      </c>
      <c r="K78" s="20">
        <v>75</v>
      </c>
      <c r="L78" s="20">
        <v>71.13</v>
      </c>
      <c r="M78" s="22">
        <v>90</v>
      </c>
      <c r="N78" s="22">
        <v>90</v>
      </c>
      <c r="O78" s="20">
        <v>78.25</v>
      </c>
      <c r="P78" s="22">
        <v>90</v>
      </c>
      <c r="Q78" s="22">
        <v>90</v>
      </c>
      <c r="R78" s="23">
        <v>101.12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2" customFormat="1" ht="15" customHeight="1">
      <c r="A79" s="25"/>
      <c r="B79" s="26" t="s">
        <v>89</v>
      </c>
      <c r="C79" s="27">
        <f>SUM(C77:C78)</f>
        <v>848</v>
      </c>
      <c r="D79" s="27">
        <f>SUM(D77:D78)</f>
        <v>190</v>
      </c>
      <c r="E79" s="27">
        <f>SUM(E77:E78)</f>
        <v>219</v>
      </c>
      <c r="F79" s="27">
        <f>SUM(F77:F78)</f>
        <v>209.92000000000002</v>
      </c>
      <c r="G79" s="28">
        <v>192</v>
      </c>
      <c r="H79" s="28">
        <v>392</v>
      </c>
      <c r="I79" s="28">
        <v>383.99</v>
      </c>
      <c r="J79" s="27">
        <f>SUM(J77:J78)</f>
        <v>325</v>
      </c>
      <c r="K79" s="27">
        <f>SUM(K77:K78)</f>
        <v>318</v>
      </c>
      <c r="L79" s="27">
        <f>SUM(L77:L78)</f>
        <v>212.72</v>
      </c>
      <c r="M79" s="28">
        <v>390</v>
      </c>
      <c r="N79" s="28">
        <f>SUM(N77:N78)</f>
        <v>500</v>
      </c>
      <c r="O79" s="27">
        <f>SUM(O77:O78)</f>
        <v>2103.1800000000003</v>
      </c>
      <c r="P79" s="28">
        <f>SUM(P77:P78)</f>
        <v>390</v>
      </c>
      <c r="Q79" s="28">
        <f>SUM(Q77:Q78)</f>
        <v>390</v>
      </c>
      <c r="R79" s="30">
        <f>SUM(R77:R78)</f>
        <v>400.79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5" customHeight="1">
      <c r="A80" s="25"/>
      <c r="B80" s="14"/>
      <c r="C80" s="20"/>
      <c r="D80" s="20"/>
      <c r="E80" s="20"/>
      <c r="F80" s="33"/>
      <c r="G80" s="22"/>
      <c r="H80" s="22"/>
      <c r="I80" s="22"/>
      <c r="J80" s="20"/>
      <c r="K80" s="34"/>
      <c r="L80" s="20"/>
      <c r="M80" s="22"/>
      <c r="N80" s="22"/>
      <c r="O80" s="20"/>
      <c r="P80" s="22"/>
      <c r="Q80" s="22"/>
      <c r="R80" s="2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5" t="s">
        <v>90</v>
      </c>
      <c r="B81" s="14" t="s">
        <v>140</v>
      </c>
      <c r="C81" s="20"/>
      <c r="D81" s="20"/>
      <c r="E81" s="20"/>
      <c r="F81" s="20"/>
      <c r="G81" s="22"/>
      <c r="H81" s="22"/>
      <c r="I81" s="22"/>
      <c r="J81" s="20"/>
      <c r="K81" s="20"/>
      <c r="L81" s="20"/>
      <c r="M81" s="22"/>
      <c r="N81" s="22"/>
      <c r="O81" s="20"/>
      <c r="P81" s="22"/>
      <c r="Q81" s="22"/>
      <c r="R81" s="2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5"/>
      <c r="B82" s="19" t="s">
        <v>91</v>
      </c>
      <c r="C82" s="20">
        <v>103</v>
      </c>
      <c r="D82" s="20">
        <v>20</v>
      </c>
      <c r="E82" s="20">
        <v>20</v>
      </c>
      <c r="F82" s="20">
        <v>2.8</v>
      </c>
      <c r="G82" s="35">
        <v>5</v>
      </c>
      <c r="H82" s="22">
        <v>5</v>
      </c>
      <c r="I82" s="22">
        <v>4.64</v>
      </c>
      <c r="J82" s="20">
        <v>6</v>
      </c>
      <c r="K82" s="20">
        <v>6</v>
      </c>
      <c r="L82" s="20">
        <v>5.9</v>
      </c>
      <c r="M82" s="22">
        <v>506</v>
      </c>
      <c r="N82" s="22">
        <v>200</v>
      </c>
      <c r="O82" s="20">
        <v>88.38</v>
      </c>
      <c r="P82" s="22">
        <v>465</v>
      </c>
      <c r="Q82" s="22">
        <v>465</v>
      </c>
      <c r="R82" s="23">
        <v>442.91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5"/>
      <c r="B83" s="19" t="s">
        <v>92</v>
      </c>
      <c r="C83" s="20">
        <v>1286</v>
      </c>
      <c r="D83" s="20">
        <v>250</v>
      </c>
      <c r="E83" s="20">
        <v>250</v>
      </c>
      <c r="F83" s="20">
        <v>250</v>
      </c>
      <c r="G83" s="35">
        <v>350</v>
      </c>
      <c r="H83" s="22">
        <v>350</v>
      </c>
      <c r="I83" s="22">
        <v>350</v>
      </c>
      <c r="J83" s="20">
        <v>550</v>
      </c>
      <c r="K83" s="20">
        <v>550</v>
      </c>
      <c r="L83" s="20">
        <v>550</v>
      </c>
      <c r="M83" s="22">
        <v>700</v>
      </c>
      <c r="N83" s="22">
        <v>1000</v>
      </c>
      <c r="O83" s="20">
        <v>1000</v>
      </c>
      <c r="P83" s="22">
        <v>800</v>
      </c>
      <c r="Q83" s="22">
        <v>800</v>
      </c>
      <c r="R83" s="23">
        <v>1600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5"/>
      <c r="B84" s="19" t="s">
        <v>93</v>
      </c>
      <c r="C84" s="20">
        <v>257</v>
      </c>
      <c r="D84" s="20">
        <v>180</v>
      </c>
      <c r="E84" s="20">
        <v>40</v>
      </c>
      <c r="F84" s="20">
        <v>32.7</v>
      </c>
      <c r="G84" s="35">
        <v>1</v>
      </c>
      <c r="H84" s="22">
        <v>1</v>
      </c>
      <c r="I84" s="22">
        <v>0</v>
      </c>
      <c r="J84" s="20">
        <v>20</v>
      </c>
      <c r="K84" s="20">
        <v>15</v>
      </c>
      <c r="L84" s="20">
        <v>13.4</v>
      </c>
      <c r="M84" s="22">
        <v>15</v>
      </c>
      <c r="N84" s="22">
        <v>15</v>
      </c>
      <c r="O84" s="20">
        <v>4.82</v>
      </c>
      <c r="P84" s="22">
        <v>15</v>
      </c>
      <c r="Q84" s="22">
        <v>15</v>
      </c>
      <c r="R84" s="23">
        <v>4.49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5"/>
      <c r="B85" s="19" t="s">
        <v>94</v>
      </c>
      <c r="C85" s="20">
        <v>0</v>
      </c>
      <c r="D85" s="20">
        <v>0</v>
      </c>
      <c r="E85" s="20">
        <v>0</v>
      </c>
      <c r="F85" s="20">
        <v>0</v>
      </c>
      <c r="G85" s="35">
        <v>0</v>
      </c>
      <c r="H85" s="22">
        <v>0</v>
      </c>
      <c r="I85" s="22">
        <v>0</v>
      </c>
      <c r="J85" s="20"/>
      <c r="K85" s="20"/>
      <c r="L85" s="20">
        <v>0</v>
      </c>
      <c r="M85" s="22">
        <v>0</v>
      </c>
      <c r="N85" s="22">
        <v>0</v>
      </c>
      <c r="O85" s="20">
        <v>0</v>
      </c>
      <c r="P85" s="22">
        <v>0</v>
      </c>
      <c r="Q85" s="22">
        <v>0</v>
      </c>
      <c r="R85" s="23">
        <v>0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5"/>
      <c r="B86" s="19" t="s">
        <v>141</v>
      </c>
      <c r="C86" s="20"/>
      <c r="D86" s="20"/>
      <c r="E86" s="20"/>
      <c r="F86" s="20"/>
      <c r="G86" s="35"/>
      <c r="H86" s="22"/>
      <c r="I86" s="22"/>
      <c r="J86" s="20"/>
      <c r="K86" s="20"/>
      <c r="L86" s="20"/>
      <c r="M86" s="22"/>
      <c r="N86" s="22"/>
      <c r="O86" s="20"/>
      <c r="P86" s="22"/>
      <c r="Q86" s="22"/>
      <c r="R86" s="23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5"/>
      <c r="B87" s="19" t="s">
        <v>95</v>
      </c>
      <c r="C87" s="20">
        <v>49389</v>
      </c>
      <c r="D87" s="20">
        <v>1243</v>
      </c>
      <c r="E87" s="20">
        <v>1243</v>
      </c>
      <c r="F87" s="20">
        <v>1243</v>
      </c>
      <c r="G87" s="35">
        <v>1500</v>
      </c>
      <c r="H87" s="22">
        <v>1500</v>
      </c>
      <c r="I87" s="22">
        <v>1500</v>
      </c>
      <c r="J87" s="20">
        <v>1500</v>
      </c>
      <c r="K87" s="20">
        <v>1500</v>
      </c>
      <c r="L87" s="20">
        <v>1500</v>
      </c>
      <c r="M87" s="22">
        <v>2000</v>
      </c>
      <c r="N87" s="22">
        <v>2000</v>
      </c>
      <c r="O87" s="20">
        <v>2000</v>
      </c>
      <c r="P87" s="22">
        <v>2000</v>
      </c>
      <c r="Q87" s="22">
        <v>2000</v>
      </c>
      <c r="R87" s="23">
        <v>2000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5"/>
      <c r="B88" s="45" t="s">
        <v>96</v>
      </c>
      <c r="C88" s="20">
        <v>200</v>
      </c>
      <c r="D88" s="20">
        <v>93</v>
      </c>
      <c r="E88" s="20">
        <v>93</v>
      </c>
      <c r="F88" s="20">
        <v>87.78</v>
      </c>
      <c r="G88" s="35">
        <v>30</v>
      </c>
      <c r="H88" s="22">
        <v>30</v>
      </c>
      <c r="I88" s="22">
        <v>29.62</v>
      </c>
      <c r="J88" s="20">
        <v>33</v>
      </c>
      <c r="K88" s="20">
        <v>33</v>
      </c>
      <c r="L88" s="20">
        <v>32.88</v>
      </c>
      <c r="M88" s="22">
        <v>40</v>
      </c>
      <c r="N88" s="22">
        <v>40</v>
      </c>
      <c r="O88" s="20">
        <v>37.81</v>
      </c>
      <c r="P88" s="22">
        <v>40</v>
      </c>
      <c r="Q88" s="22">
        <v>40</v>
      </c>
      <c r="R88" s="23">
        <v>38.28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5"/>
      <c r="B89" s="19" t="s">
        <v>97</v>
      </c>
      <c r="C89" s="20">
        <v>0</v>
      </c>
      <c r="D89" s="20">
        <v>0</v>
      </c>
      <c r="E89" s="20">
        <v>0</v>
      </c>
      <c r="F89" s="20">
        <v>0</v>
      </c>
      <c r="G89" s="35">
        <v>0</v>
      </c>
      <c r="H89" s="22">
        <v>0</v>
      </c>
      <c r="I89" s="22">
        <v>0</v>
      </c>
      <c r="J89" s="20"/>
      <c r="K89" s="20"/>
      <c r="L89" s="20">
        <v>0</v>
      </c>
      <c r="M89" s="22">
        <v>0</v>
      </c>
      <c r="N89" s="22">
        <v>0</v>
      </c>
      <c r="O89" s="20">
        <v>0</v>
      </c>
      <c r="P89" s="22">
        <v>0</v>
      </c>
      <c r="Q89" s="22">
        <v>0</v>
      </c>
      <c r="R89" s="23">
        <v>881.99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2" customFormat="1" ht="15" customHeight="1">
      <c r="A90" s="25"/>
      <c r="B90" s="14" t="s">
        <v>98</v>
      </c>
      <c r="C90" s="27">
        <f aca="true" t="shared" si="4" ref="C90:R90">SUM(C82:C89)</f>
        <v>51235</v>
      </c>
      <c r="D90" s="27">
        <f t="shared" si="4"/>
        <v>1786</v>
      </c>
      <c r="E90" s="27">
        <f t="shared" si="4"/>
        <v>1646</v>
      </c>
      <c r="F90" s="27">
        <f t="shared" si="4"/>
        <v>1616.28</v>
      </c>
      <c r="G90" s="28">
        <f t="shared" si="4"/>
        <v>1886</v>
      </c>
      <c r="H90" s="28">
        <f t="shared" si="4"/>
        <v>1886</v>
      </c>
      <c r="I90" s="28">
        <f t="shared" si="4"/>
        <v>1884.2599999999998</v>
      </c>
      <c r="J90" s="27">
        <f t="shared" si="4"/>
        <v>2109</v>
      </c>
      <c r="K90" s="27">
        <f t="shared" si="4"/>
        <v>2104</v>
      </c>
      <c r="L90" s="27">
        <f t="shared" si="4"/>
        <v>2102.1800000000003</v>
      </c>
      <c r="M90" s="28">
        <f t="shared" si="4"/>
        <v>3261</v>
      </c>
      <c r="N90" s="28">
        <f t="shared" si="4"/>
        <v>3255</v>
      </c>
      <c r="O90" s="27">
        <f t="shared" si="4"/>
        <v>3131.0099999999998</v>
      </c>
      <c r="P90" s="27">
        <f t="shared" si="4"/>
        <v>3320</v>
      </c>
      <c r="Q90" s="27">
        <f t="shared" si="4"/>
        <v>3320</v>
      </c>
      <c r="R90" s="30">
        <f t="shared" si="4"/>
        <v>4967.67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5" customHeight="1">
      <c r="A91" s="25"/>
      <c r="B91" s="26"/>
      <c r="C91" s="20"/>
      <c r="D91" s="20"/>
      <c r="E91" s="20"/>
      <c r="F91" s="33"/>
      <c r="G91" s="22"/>
      <c r="H91" s="22"/>
      <c r="I91" s="22"/>
      <c r="J91" s="20"/>
      <c r="K91" s="34"/>
      <c r="L91" s="20"/>
      <c r="M91" s="22"/>
      <c r="N91" s="22"/>
      <c r="O91" s="20"/>
      <c r="P91" s="22"/>
      <c r="Q91" s="22"/>
      <c r="R91" s="2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5" t="s">
        <v>99</v>
      </c>
      <c r="B92" s="14" t="s">
        <v>142</v>
      </c>
      <c r="C92" s="20"/>
      <c r="D92" s="20"/>
      <c r="E92" s="20"/>
      <c r="F92" s="20"/>
      <c r="G92" s="22"/>
      <c r="H92" s="22"/>
      <c r="I92" s="22"/>
      <c r="J92" s="20"/>
      <c r="K92" s="20"/>
      <c r="L92" s="20"/>
      <c r="M92" s="22"/>
      <c r="N92" s="22"/>
      <c r="O92" s="20"/>
      <c r="P92" s="22"/>
      <c r="Q92" s="22"/>
      <c r="R92" s="23"/>
      <c r="S92" s="2" t="s">
        <v>77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5"/>
      <c r="B93" s="19" t="s">
        <v>100</v>
      </c>
      <c r="C93" s="20">
        <v>62049</v>
      </c>
      <c r="D93" s="20">
        <v>14355</v>
      </c>
      <c r="E93" s="20">
        <v>8905</v>
      </c>
      <c r="F93" s="20">
        <v>6900.03</v>
      </c>
      <c r="G93" s="35">
        <v>14500</v>
      </c>
      <c r="H93" s="22">
        <f>5500+3600+2800</f>
        <v>11900</v>
      </c>
      <c r="I93" s="22">
        <v>10495.21</v>
      </c>
      <c r="J93" s="20">
        <v>15000</v>
      </c>
      <c r="K93" s="20">
        <v>16589</v>
      </c>
      <c r="L93" s="20">
        <f>11150.99+2737.5+2789.85</f>
        <v>16678.34</v>
      </c>
      <c r="M93" s="22">
        <f>12083+7009+3800</f>
        <v>22892</v>
      </c>
      <c r="N93" s="22">
        <f>11055+7862+3975</f>
        <v>22892</v>
      </c>
      <c r="O93" s="20">
        <f>9970.99+10414+3975+20</f>
        <v>24379.989999999998</v>
      </c>
      <c r="P93" s="22">
        <f>15000+9000+5000</f>
        <v>29000</v>
      </c>
      <c r="Q93" s="22">
        <f>15000+9000+5000</f>
        <v>29000</v>
      </c>
      <c r="R93" s="23">
        <f>17818.49+9099.98+6470+28.8</f>
        <v>33417.270000000004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5"/>
      <c r="B94" s="19" t="s">
        <v>101</v>
      </c>
      <c r="C94" s="20">
        <v>18341</v>
      </c>
      <c r="D94" s="20">
        <v>3900</v>
      </c>
      <c r="E94" s="20">
        <v>2920</v>
      </c>
      <c r="F94" s="20">
        <v>1806.62</v>
      </c>
      <c r="G94" s="35">
        <v>4000</v>
      </c>
      <c r="H94" s="22">
        <v>2400</v>
      </c>
      <c r="I94" s="22">
        <v>2365.09</v>
      </c>
      <c r="J94" s="20">
        <v>2900</v>
      </c>
      <c r="K94" s="20">
        <v>2900</v>
      </c>
      <c r="L94" s="20">
        <v>2953</v>
      </c>
      <c r="M94" s="22">
        <v>5000</v>
      </c>
      <c r="N94" s="22">
        <v>5000</v>
      </c>
      <c r="O94" s="20">
        <v>4973.65</v>
      </c>
      <c r="P94" s="22">
        <v>6000</v>
      </c>
      <c r="Q94" s="22">
        <v>6000</v>
      </c>
      <c r="R94" s="23">
        <v>8938.82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5"/>
      <c r="B95" s="19" t="s">
        <v>102</v>
      </c>
      <c r="C95" s="20">
        <v>2606</v>
      </c>
      <c r="D95" s="20">
        <v>340</v>
      </c>
      <c r="E95" s="20">
        <v>521</v>
      </c>
      <c r="F95" s="20">
        <v>510.58</v>
      </c>
      <c r="G95" s="35">
        <v>523</v>
      </c>
      <c r="H95" s="22">
        <v>523</v>
      </c>
      <c r="I95" s="22">
        <v>600.05</v>
      </c>
      <c r="J95" s="20">
        <v>600</v>
      </c>
      <c r="K95" s="20">
        <v>650</v>
      </c>
      <c r="L95" s="20">
        <v>480.22</v>
      </c>
      <c r="M95" s="22">
        <v>900</v>
      </c>
      <c r="N95" s="22">
        <v>1100</v>
      </c>
      <c r="O95" s="20">
        <v>1055.32</v>
      </c>
      <c r="P95" s="22">
        <v>1200</v>
      </c>
      <c r="Q95" s="22">
        <v>1200</v>
      </c>
      <c r="R95" s="23">
        <v>1527.92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5"/>
      <c r="B96" s="19" t="s">
        <v>103</v>
      </c>
      <c r="C96" s="20">
        <v>848</v>
      </c>
      <c r="D96" s="20">
        <v>280</v>
      </c>
      <c r="E96" s="20">
        <v>244</v>
      </c>
      <c r="F96" s="20">
        <f>106.15+0.5+14.2+85.73</f>
        <v>206.58</v>
      </c>
      <c r="G96" s="35">
        <v>192</v>
      </c>
      <c r="H96" s="22">
        <v>457</v>
      </c>
      <c r="I96" s="22">
        <v>450.65</v>
      </c>
      <c r="J96" s="20">
        <v>52</v>
      </c>
      <c r="K96" s="20">
        <v>47</v>
      </c>
      <c r="L96" s="20">
        <f>+16.62+0.58+14.39</f>
        <v>31.59</v>
      </c>
      <c r="M96" s="22">
        <v>74</v>
      </c>
      <c r="N96" s="22">
        <v>74</v>
      </c>
      <c r="O96" s="20">
        <f>17.79+3.9</f>
        <v>21.689999999999998</v>
      </c>
      <c r="P96" s="22">
        <v>74</v>
      </c>
      <c r="Q96" s="22">
        <v>74</v>
      </c>
      <c r="R96" s="23">
        <f>24.77+4</f>
        <v>28.77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2" customFormat="1" ht="15" customHeight="1">
      <c r="A97" s="25"/>
      <c r="B97" s="26" t="s">
        <v>104</v>
      </c>
      <c r="C97" s="27">
        <f>SUM(C93:C96)</f>
        <v>83844</v>
      </c>
      <c r="D97" s="27">
        <f>SUM(D93:D96)</f>
        <v>18875</v>
      </c>
      <c r="E97" s="27">
        <f>SUM(E93:E96)</f>
        <v>12590</v>
      </c>
      <c r="F97" s="27">
        <f>SUM(F93+F94+F95+F96)</f>
        <v>9423.81</v>
      </c>
      <c r="G97" s="28">
        <f>SUM(G93:G96)</f>
        <v>19215</v>
      </c>
      <c r="H97" s="28">
        <f>SUM(H93:H96)</f>
        <v>15280</v>
      </c>
      <c r="I97" s="28">
        <v>13911</v>
      </c>
      <c r="J97" s="27">
        <f>J93+J94+J95+J96</f>
        <v>18552</v>
      </c>
      <c r="K97" s="27">
        <f>K93+K94+K95+K96</f>
        <v>20186</v>
      </c>
      <c r="L97" s="27">
        <f aca="true" t="shared" si="5" ref="L97:R97">SUM(L93:L96)</f>
        <v>20143.15</v>
      </c>
      <c r="M97" s="28">
        <f t="shared" si="5"/>
        <v>28866</v>
      </c>
      <c r="N97" s="28">
        <f t="shared" si="5"/>
        <v>29066</v>
      </c>
      <c r="O97" s="27">
        <f t="shared" si="5"/>
        <v>30430.649999999998</v>
      </c>
      <c r="P97" s="28">
        <f t="shared" si="5"/>
        <v>36274</v>
      </c>
      <c r="Q97" s="28">
        <f t="shared" si="5"/>
        <v>36274</v>
      </c>
      <c r="R97" s="30">
        <f t="shared" si="5"/>
        <v>43912.78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ht="15" customHeight="1">
      <c r="A98" s="25"/>
      <c r="B98" s="19" t="s">
        <v>105</v>
      </c>
      <c r="C98" s="20">
        <v>96062</v>
      </c>
      <c r="D98" s="20">
        <v>6280</v>
      </c>
      <c r="E98" s="20">
        <v>6907</v>
      </c>
      <c r="F98" s="20">
        <v>5868</v>
      </c>
      <c r="G98" s="35">
        <v>7800</v>
      </c>
      <c r="H98" s="22">
        <v>5900</v>
      </c>
      <c r="I98" s="22">
        <v>5757.51</v>
      </c>
      <c r="J98" s="20">
        <v>7124</v>
      </c>
      <c r="K98" s="20">
        <v>6314</v>
      </c>
      <c r="L98" s="20">
        <f>1440.11+4037.19+278.95+87.51</f>
        <v>5843.76</v>
      </c>
      <c r="M98" s="22">
        <f>4956+1919+576+1724+300+100+230+295+100</f>
        <v>10200</v>
      </c>
      <c r="N98" s="22">
        <f>7500+2300+300+150</f>
        <v>10250</v>
      </c>
      <c r="O98" s="20">
        <f>2585.15+6990.28+282.83+142.24</f>
        <v>10000.5</v>
      </c>
      <c r="P98" s="22">
        <f>8000+3000+300+150</f>
        <v>11450</v>
      </c>
      <c r="Q98" s="22">
        <f>8000+3000+300+150</f>
        <v>11450</v>
      </c>
      <c r="R98" s="23">
        <f>3128.09+7758.04+327.91+141.42+37173.65</f>
        <v>48529.11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5"/>
      <c r="B99" s="19" t="s">
        <v>106</v>
      </c>
      <c r="C99" s="20">
        <v>48168</v>
      </c>
      <c r="D99" s="20">
        <v>8200</v>
      </c>
      <c r="E99" s="20">
        <v>13117</v>
      </c>
      <c r="F99" s="20">
        <v>14987.63</v>
      </c>
      <c r="G99" s="35">
        <v>13103</v>
      </c>
      <c r="H99" s="22">
        <v>16300</v>
      </c>
      <c r="I99" s="22">
        <v>18398.45</v>
      </c>
      <c r="J99" s="20">
        <v>17300</v>
      </c>
      <c r="K99" s="20">
        <v>19300</v>
      </c>
      <c r="L99" s="20">
        <v>16914.55</v>
      </c>
      <c r="M99" s="22">
        <v>28000</v>
      </c>
      <c r="N99" s="22">
        <v>24500</v>
      </c>
      <c r="O99" s="20">
        <v>22757.33</v>
      </c>
      <c r="P99" s="22">
        <v>33000</v>
      </c>
      <c r="Q99" s="22">
        <v>33000</v>
      </c>
      <c r="R99" s="23">
        <v>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5"/>
      <c r="B100" s="19" t="s">
        <v>107</v>
      </c>
      <c r="C100" s="20">
        <v>22284</v>
      </c>
      <c r="D100" s="20">
        <v>5280</v>
      </c>
      <c r="E100" s="20">
        <v>4580</v>
      </c>
      <c r="F100" s="20">
        <f>782.71+2375.17</f>
        <v>3157.88</v>
      </c>
      <c r="G100" s="35">
        <v>6065</v>
      </c>
      <c r="H100" s="22">
        <v>3700</v>
      </c>
      <c r="I100" s="22">
        <v>3451.7</v>
      </c>
      <c r="J100" s="20">
        <v>3350</v>
      </c>
      <c r="K100" s="20">
        <v>2550</v>
      </c>
      <c r="L100" s="20">
        <f>1076.18+2129.56</f>
        <v>3205.74</v>
      </c>
      <c r="M100" s="22">
        <v>3750</v>
      </c>
      <c r="N100" s="22">
        <v>3750</v>
      </c>
      <c r="O100" s="20">
        <f>1334.73+2500</f>
        <v>3834.73</v>
      </c>
      <c r="P100" s="22">
        <v>4250</v>
      </c>
      <c r="Q100" s="22">
        <v>4250</v>
      </c>
      <c r="R100" s="23">
        <f>1361.23+2999.8</f>
        <v>4361.030000000001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5"/>
      <c r="B101" s="19" t="s">
        <v>108</v>
      </c>
      <c r="C101" s="20"/>
      <c r="D101" s="20"/>
      <c r="E101" s="20"/>
      <c r="F101" s="20">
        <v>0</v>
      </c>
      <c r="G101" s="22">
        <v>0</v>
      </c>
      <c r="H101" s="22">
        <v>465</v>
      </c>
      <c r="I101" s="22">
        <v>0</v>
      </c>
      <c r="J101" s="20">
        <v>585</v>
      </c>
      <c r="K101" s="20">
        <v>585</v>
      </c>
      <c r="L101" s="20">
        <v>0</v>
      </c>
      <c r="M101" s="22">
        <v>750</v>
      </c>
      <c r="N101" s="22">
        <v>750</v>
      </c>
      <c r="O101" s="20">
        <v>0</v>
      </c>
      <c r="P101" s="22">
        <v>550</v>
      </c>
      <c r="Q101" s="22">
        <v>550</v>
      </c>
      <c r="R101" s="23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5"/>
      <c r="B102" s="19" t="s">
        <v>109</v>
      </c>
      <c r="C102" s="20">
        <v>15453</v>
      </c>
      <c r="D102" s="20">
        <v>3825</v>
      </c>
      <c r="E102" s="20">
        <v>3725</v>
      </c>
      <c r="F102" s="20">
        <v>3517.94</v>
      </c>
      <c r="G102" s="35">
        <v>3870</v>
      </c>
      <c r="H102" s="22">
        <v>4370</v>
      </c>
      <c r="I102" s="22">
        <v>3955.66</v>
      </c>
      <c r="J102" s="20"/>
      <c r="K102" s="20"/>
      <c r="L102" s="20">
        <f>4090.51+222.82+277.54</f>
        <v>4590.87</v>
      </c>
      <c r="M102" s="22">
        <v>9764</v>
      </c>
      <c r="N102" s="22">
        <v>4933</v>
      </c>
      <c r="O102" s="20">
        <f>4144+227.05+309.85</f>
        <v>4680.900000000001</v>
      </c>
      <c r="P102" s="22">
        <v>9764</v>
      </c>
      <c r="Q102" s="22">
        <v>9764</v>
      </c>
      <c r="R102" s="23">
        <f>4136.21+190.55+3443.89+514</f>
        <v>8284.65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5"/>
      <c r="B103" s="46" t="s">
        <v>110</v>
      </c>
      <c r="C103" s="20"/>
      <c r="D103" s="20"/>
      <c r="E103" s="20"/>
      <c r="F103" s="20"/>
      <c r="G103" s="22"/>
      <c r="H103" s="22"/>
      <c r="I103" s="22"/>
      <c r="J103" s="20">
        <v>4071.24</v>
      </c>
      <c r="K103" s="20">
        <v>5378.4</v>
      </c>
      <c r="L103" s="20"/>
      <c r="M103" s="22"/>
      <c r="N103" s="22"/>
      <c r="O103" s="20"/>
      <c r="P103" s="22"/>
      <c r="Q103" s="22"/>
      <c r="R103" s="2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5"/>
      <c r="B104" s="19" t="s">
        <v>111</v>
      </c>
      <c r="C104" s="20">
        <v>437</v>
      </c>
      <c r="D104" s="20">
        <v>85</v>
      </c>
      <c r="E104" s="20">
        <v>58</v>
      </c>
      <c r="F104" s="20">
        <v>56.36</v>
      </c>
      <c r="G104" s="35">
        <v>70</v>
      </c>
      <c r="H104" s="22">
        <v>161</v>
      </c>
      <c r="I104" s="22">
        <v>108.11</v>
      </c>
      <c r="J104" s="20">
        <v>100</v>
      </c>
      <c r="K104" s="20">
        <v>100</v>
      </c>
      <c r="L104" s="20">
        <v>111.41</v>
      </c>
      <c r="M104" s="22">
        <v>150</v>
      </c>
      <c r="N104" s="22">
        <v>450</v>
      </c>
      <c r="O104" s="20">
        <v>517.11</v>
      </c>
      <c r="P104" s="22">
        <v>514</v>
      </c>
      <c r="Q104" s="22">
        <v>514</v>
      </c>
      <c r="R104" s="23">
        <v>0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5"/>
      <c r="B105" s="19" t="s">
        <v>112</v>
      </c>
      <c r="C105" s="20">
        <v>8571</v>
      </c>
      <c r="D105" s="20">
        <v>1300</v>
      </c>
      <c r="E105" s="20">
        <v>1300</v>
      </c>
      <c r="F105" s="20">
        <v>1478.38</v>
      </c>
      <c r="G105" s="35">
        <v>1350</v>
      </c>
      <c r="H105" s="22">
        <v>1350</v>
      </c>
      <c r="I105" s="22">
        <v>1346.03</v>
      </c>
      <c r="J105" s="20">
        <v>1675</v>
      </c>
      <c r="K105" s="20">
        <v>1675</v>
      </c>
      <c r="L105" s="20">
        <v>1662.69</v>
      </c>
      <c r="M105" s="22">
        <v>3000</v>
      </c>
      <c r="N105" s="22">
        <v>3000</v>
      </c>
      <c r="O105" s="20">
        <v>4448.5</v>
      </c>
      <c r="P105" s="22">
        <v>4000</v>
      </c>
      <c r="Q105" s="22">
        <v>4000</v>
      </c>
      <c r="R105" s="23">
        <v>7087.48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5"/>
      <c r="B106" s="19" t="s">
        <v>113</v>
      </c>
      <c r="C106" s="20">
        <v>8382</v>
      </c>
      <c r="D106" s="20">
        <v>1130</v>
      </c>
      <c r="E106" s="20">
        <v>1130</v>
      </c>
      <c r="F106" s="20">
        <v>10.61</v>
      </c>
      <c r="G106" s="35">
        <v>1335</v>
      </c>
      <c r="H106" s="22">
        <v>1033</v>
      </c>
      <c r="I106" s="22">
        <v>84.62</v>
      </c>
      <c r="J106" s="20">
        <v>1390</v>
      </c>
      <c r="K106" s="20">
        <v>1385</v>
      </c>
      <c r="L106" s="20">
        <f>5.93+4.5</f>
        <v>10.43</v>
      </c>
      <c r="M106" s="22">
        <f>13+17+50+3200</f>
        <v>3280</v>
      </c>
      <c r="N106" s="22">
        <f>30+50+3200</f>
        <v>3280</v>
      </c>
      <c r="O106" s="20">
        <f>61.41+44.43</f>
        <v>105.84</v>
      </c>
      <c r="P106" s="22">
        <f>30+50+3200</f>
        <v>3280</v>
      </c>
      <c r="Q106" s="22">
        <f>30+50+3200</f>
        <v>3280</v>
      </c>
      <c r="R106" s="23">
        <f>30+47.79+58284.58</f>
        <v>58362.37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5"/>
      <c r="B107" s="19" t="s">
        <v>114</v>
      </c>
      <c r="C107" s="20">
        <v>140793</v>
      </c>
      <c r="D107" s="20">
        <v>32647</v>
      </c>
      <c r="E107" s="20">
        <v>30885</v>
      </c>
      <c r="F107" s="20">
        <v>29608.49</v>
      </c>
      <c r="G107" s="35">
        <v>34300</v>
      </c>
      <c r="H107" s="22">
        <v>31000</v>
      </c>
      <c r="I107" s="22">
        <v>31530.94</v>
      </c>
      <c r="J107" s="20">
        <v>34300</v>
      </c>
      <c r="K107" s="20">
        <v>39833.67</v>
      </c>
      <c r="L107" s="20">
        <f>37113.67+1195.5</f>
        <v>38309.17</v>
      </c>
      <c r="M107" s="22">
        <f>679+12008+1311+2895+29907</f>
        <v>46800</v>
      </c>
      <c r="N107" s="22">
        <v>53385.13</v>
      </c>
      <c r="O107" s="20">
        <f>53501.11</f>
        <v>53501.11</v>
      </c>
      <c r="P107" s="22">
        <f>47402+3500+1598</f>
        <v>52500</v>
      </c>
      <c r="Q107" s="22">
        <f>47402+3500+1598</f>
        <v>52500</v>
      </c>
      <c r="R107" s="23">
        <v>0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5"/>
      <c r="B108" s="19" t="s">
        <v>115</v>
      </c>
      <c r="C108" s="20">
        <v>6771</v>
      </c>
      <c r="D108" s="20">
        <v>900</v>
      </c>
      <c r="E108" s="20">
        <v>900</v>
      </c>
      <c r="F108" s="20">
        <v>477.57</v>
      </c>
      <c r="G108" s="35">
        <v>1200</v>
      </c>
      <c r="H108" s="22">
        <v>800</v>
      </c>
      <c r="I108" s="22">
        <v>787.32</v>
      </c>
      <c r="J108" s="20">
        <v>1000</v>
      </c>
      <c r="K108" s="20">
        <v>1000</v>
      </c>
      <c r="L108" s="20">
        <v>772.79</v>
      </c>
      <c r="M108" s="22">
        <v>1426</v>
      </c>
      <c r="N108" s="22">
        <v>3233</v>
      </c>
      <c r="O108" s="20">
        <v>2155</v>
      </c>
      <c r="P108" s="22">
        <v>1800</v>
      </c>
      <c r="Q108" s="22">
        <v>1800</v>
      </c>
      <c r="R108" s="23">
        <v>4282.25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5"/>
      <c r="B109" s="19" t="s">
        <v>116</v>
      </c>
      <c r="C109" s="20">
        <v>343</v>
      </c>
      <c r="D109" s="20">
        <v>40</v>
      </c>
      <c r="E109" s="20">
        <v>40</v>
      </c>
      <c r="F109" s="20">
        <f>82.06+247.6+12.94+874.44+45</f>
        <v>1262.04</v>
      </c>
      <c r="G109" s="35">
        <v>50</v>
      </c>
      <c r="H109" s="22">
        <v>50</v>
      </c>
      <c r="I109" s="22">
        <v>966.05</v>
      </c>
      <c r="J109" s="20"/>
      <c r="K109" s="20"/>
      <c r="L109" s="20">
        <f>1097.23+50</f>
        <v>1147.23</v>
      </c>
      <c r="M109" s="22">
        <v>0</v>
      </c>
      <c r="N109" s="22">
        <f>2532+1311</f>
        <v>3843</v>
      </c>
      <c r="O109" s="20">
        <f>2141.73+2406.39</f>
        <v>4548.12</v>
      </c>
      <c r="P109" s="22"/>
      <c r="Q109" s="22"/>
      <c r="R109" s="23">
        <f>3469.56+3074.92+60.01</f>
        <v>6604.49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2" customFormat="1" ht="15" customHeight="1">
      <c r="A110" s="25"/>
      <c r="B110" s="26" t="s">
        <v>117</v>
      </c>
      <c r="C110" s="27">
        <f aca="true" t="shared" si="6" ref="C110:I110">SUM(C97:C109)</f>
        <v>431108</v>
      </c>
      <c r="D110" s="27">
        <f t="shared" si="6"/>
        <v>78562</v>
      </c>
      <c r="E110" s="27">
        <f t="shared" si="6"/>
        <v>75232</v>
      </c>
      <c r="F110" s="27">
        <f t="shared" si="6"/>
        <v>69848.71</v>
      </c>
      <c r="G110" s="28">
        <f t="shared" si="6"/>
        <v>88358</v>
      </c>
      <c r="H110" s="28">
        <f t="shared" si="6"/>
        <v>80409</v>
      </c>
      <c r="I110" s="28">
        <f t="shared" si="6"/>
        <v>80297.39000000001</v>
      </c>
      <c r="J110" s="27">
        <f>J97+J98+J99+J100+J101+J103+J104+J105+J106+SUM(J107:J109)</f>
        <v>89447.23999999999</v>
      </c>
      <c r="K110" s="27">
        <f aca="true" t="shared" si="7" ref="K110:R110">SUM(K97:K109)</f>
        <v>98307.07</v>
      </c>
      <c r="L110" s="47">
        <f t="shared" si="7"/>
        <v>92711.79000000001</v>
      </c>
      <c r="M110" s="28">
        <f t="shared" si="7"/>
        <v>135986</v>
      </c>
      <c r="N110" s="28">
        <f t="shared" si="7"/>
        <v>140440.13</v>
      </c>
      <c r="O110" s="47">
        <f t="shared" si="7"/>
        <v>136979.78999999998</v>
      </c>
      <c r="P110" s="27">
        <f t="shared" si="7"/>
        <v>157382</v>
      </c>
      <c r="Q110" s="27">
        <f t="shared" si="7"/>
        <v>157382</v>
      </c>
      <c r="R110" s="48">
        <f t="shared" si="7"/>
        <v>181424.15999999997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ht="15" customHeight="1">
      <c r="A111" s="25"/>
      <c r="B111" s="14"/>
      <c r="C111" s="20"/>
      <c r="D111" s="20"/>
      <c r="E111" s="20"/>
      <c r="F111" s="33"/>
      <c r="G111" s="22"/>
      <c r="H111" s="22"/>
      <c r="I111" s="22"/>
      <c r="J111" s="20"/>
      <c r="K111" s="34"/>
      <c r="L111" s="20"/>
      <c r="M111" s="22"/>
      <c r="N111" s="22"/>
      <c r="O111" s="20"/>
      <c r="P111" s="22"/>
      <c r="Q111" s="22"/>
      <c r="R111" s="2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5" t="s">
        <v>118</v>
      </c>
      <c r="B112" s="14" t="s">
        <v>143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0"/>
      <c r="M112" s="22"/>
      <c r="N112" s="22"/>
      <c r="O112" s="20"/>
      <c r="P112" s="22"/>
      <c r="Q112" s="22"/>
      <c r="R112" s="2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5"/>
      <c r="B113" s="19" t="s">
        <v>119</v>
      </c>
      <c r="C113" s="20">
        <v>0</v>
      </c>
      <c r="D113" s="20">
        <v>0</v>
      </c>
      <c r="E113" s="20">
        <v>0</v>
      </c>
      <c r="F113" s="20">
        <v>0</v>
      </c>
      <c r="G113" s="35">
        <v>50</v>
      </c>
      <c r="H113" s="22">
        <v>110</v>
      </c>
      <c r="I113" s="22">
        <v>27.52</v>
      </c>
      <c r="J113" s="20">
        <v>1379.83</v>
      </c>
      <c r="K113" s="20">
        <v>1279.83</v>
      </c>
      <c r="L113" s="20">
        <v>0</v>
      </c>
      <c r="M113" s="22">
        <v>664</v>
      </c>
      <c r="N113" s="22">
        <v>0</v>
      </c>
      <c r="O113" s="20">
        <v>0</v>
      </c>
      <c r="P113" s="22">
        <v>0</v>
      </c>
      <c r="Q113" s="22">
        <v>0</v>
      </c>
      <c r="R113" s="23">
        <v>0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5"/>
      <c r="B114" s="19" t="s">
        <v>120</v>
      </c>
      <c r="C114" s="20">
        <v>185</v>
      </c>
      <c r="D114" s="20">
        <v>36</v>
      </c>
      <c r="E114" s="20">
        <v>36</v>
      </c>
      <c r="F114" s="20">
        <v>28.64</v>
      </c>
      <c r="G114" s="35">
        <v>40</v>
      </c>
      <c r="H114" s="22">
        <v>63</v>
      </c>
      <c r="I114" s="22">
        <v>49.91</v>
      </c>
      <c r="J114" s="20">
        <v>50</v>
      </c>
      <c r="K114" s="20">
        <v>75</v>
      </c>
      <c r="L114" s="20">
        <v>31.55</v>
      </c>
      <c r="M114" s="22">
        <v>75</v>
      </c>
      <c r="N114" s="22">
        <v>75</v>
      </c>
      <c r="O114" s="20">
        <v>67.72</v>
      </c>
      <c r="P114" s="22">
        <v>55</v>
      </c>
      <c r="Q114" s="22">
        <v>55</v>
      </c>
      <c r="R114" s="23">
        <v>43.71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5"/>
      <c r="B115" s="19" t="s">
        <v>121</v>
      </c>
      <c r="C115" s="20">
        <v>21599</v>
      </c>
      <c r="D115" s="20">
        <v>6620</v>
      </c>
      <c r="E115" s="20">
        <v>6288</v>
      </c>
      <c r="F115" s="20">
        <v>2150.72</v>
      </c>
      <c r="G115" s="35">
        <v>4750</v>
      </c>
      <c r="H115" s="22">
        <v>3016</v>
      </c>
      <c r="I115" s="22">
        <v>2863.27</v>
      </c>
      <c r="J115" s="20">
        <v>1716.06</v>
      </c>
      <c r="K115" s="20">
        <v>1721.76</v>
      </c>
      <c r="L115" s="20">
        <v>3334.07</v>
      </c>
      <c r="M115" s="22">
        <v>2537</v>
      </c>
      <c r="N115" s="22">
        <v>4700</v>
      </c>
      <c r="O115" s="20">
        <v>3836.45</v>
      </c>
      <c r="P115" s="22">
        <v>3500</v>
      </c>
      <c r="Q115" s="22">
        <v>3500</v>
      </c>
      <c r="R115" s="23">
        <v>3928.46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5"/>
      <c r="B116" s="19" t="s">
        <v>144</v>
      </c>
      <c r="C116" s="20"/>
      <c r="D116" s="20"/>
      <c r="E116" s="20"/>
      <c r="F116" s="20"/>
      <c r="G116" s="35"/>
      <c r="H116" s="22"/>
      <c r="I116" s="22"/>
      <c r="J116" s="20"/>
      <c r="K116" s="20"/>
      <c r="L116" s="20"/>
      <c r="M116" s="22"/>
      <c r="N116" s="22"/>
      <c r="O116" s="20"/>
      <c r="P116" s="22"/>
      <c r="Q116" s="22"/>
      <c r="R116" s="2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5"/>
      <c r="B117" s="19" t="s">
        <v>122</v>
      </c>
      <c r="C117" s="20">
        <v>0</v>
      </c>
      <c r="D117" s="20">
        <v>0</v>
      </c>
      <c r="E117" s="20">
        <v>0</v>
      </c>
      <c r="F117" s="20">
        <v>0</v>
      </c>
      <c r="G117" s="35">
        <v>0</v>
      </c>
      <c r="H117" s="22">
        <v>0</v>
      </c>
      <c r="I117" s="22">
        <v>0</v>
      </c>
      <c r="J117" s="20">
        <v>50</v>
      </c>
      <c r="K117" s="20">
        <v>50</v>
      </c>
      <c r="L117" s="20">
        <v>0</v>
      </c>
      <c r="M117" s="22">
        <v>60</v>
      </c>
      <c r="N117" s="22">
        <v>60</v>
      </c>
      <c r="O117" s="20">
        <v>42</v>
      </c>
      <c r="P117" s="22">
        <v>60</v>
      </c>
      <c r="Q117" s="22">
        <v>60</v>
      </c>
      <c r="R117" s="23">
        <v>0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5"/>
      <c r="B118" s="19" t="s">
        <v>123</v>
      </c>
      <c r="C118" s="20">
        <v>0</v>
      </c>
      <c r="D118" s="20">
        <v>0</v>
      </c>
      <c r="E118" s="20">
        <v>0</v>
      </c>
      <c r="F118" s="20">
        <f>200+43.05+81.28</f>
        <v>324.33000000000004</v>
      </c>
      <c r="G118" s="35">
        <v>0</v>
      </c>
      <c r="H118" s="22">
        <v>142</v>
      </c>
      <c r="I118" s="22">
        <v>78.44</v>
      </c>
      <c r="J118" s="20">
        <v>876.87</v>
      </c>
      <c r="K118" s="20">
        <v>876.87</v>
      </c>
      <c r="L118" s="20">
        <f>50.69+134.31</f>
        <v>185</v>
      </c>
      <c r="M118" s="22">
        <v>501</v>
      </c>
      <c r="N118" s="22">
        <v>156</v>
      </c>
      <c r="O118" s="20">
        <v>89.26</v>
      </c>
      <c r="P118" s="22">
        <v>201</v>
      </c>
      <c r="Q118" s="22">
        <v>201</v>
      </c>
      <c r="R118" s="23">
        <v>69.75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2" customFormat="1" ht="15" customHeight="1">
      <c r="A119" s="25"/>
      <c r="B119" s="26" t="s">
        <v>124</v>
      </c>
      <c r="C119" s="27">
        <f aca="true" t="shared" si="8" ref="C119:R119">SUM(C113:C118)</f>
        <v>21784</v>
      </c>
      <c r="D119" s="27">
        <f t="shared" si="8"/>
        <v>6656</v>
      </c>
      <c r="E119" s="27">
        <f t="shared" si="8"/>
        <v>6324</v>
      </c>
      <c r="F119" s="27">
        <f t="shared" si="8"/>
        <v>2503.6899999999996</v>
      </c>
      <c r="G119" s="28">
        <f t="shared" si="8"/>
        <v>4840</v>
      </c>
      <c r="H119" s="28">
        <f t="shared" si="8"/>
        <v>3331</v>
      </c>
      <c r="I119" s="28">
        <f t="shared" si="8"/>
        <v>3019.14</v>
      </c>
      <c r="J119" s="27">
        <f t="shared" si="8"/>
        <v>4072.7599999999998</v>
      </c>
      <c r="K119" s="27">
        <f t="shared" si="8"/>
        <v>4003.46</v>
      </c>
      <c r="L119" s="27">
        <f t="shared" si="8"/>
        <v>3550.6200000000003</v>
      </c>
      <c r="M119" s="28">
        <f t="shared" si="8"/>
        <v>3837</v>
      </c>
      <c r="N119" s="28">
        <f t="shared" si="8"/>
        <v>4991</v>
      </c>
      <c r="O119" s="27">
        <f t="shared" si="8"/>
        <v>4035.43</v>
      </c>
      <c r="P119" s="28">
        <f t="shared" si="8"/>
        <v>3816</v>
      </c>
      <c r="Q119" s="28">
        <f t="shared" si="8"/>
        <v>3816</v>
      </c>
      <c r="R119" s="30">
        <f t="shared" si="8"/>
        <v>4041.92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5" customHeight="1">
      <c r="A120" s="25"/>
      <c r="B120" s="26"/>
      <c r="C120" s="20"/>
      <c r="D120" s="20"/>
      <c r="E120" s="20"/>
      <c r="F120" s="27"/>
      <c r="G120" s="28"/>
      <c r="H120" s="28"/>
      <c r="I120" s="28"/>
      <c r="J120" s="20"/>
      <c r="K120" s="34"/>
      <c r="L120" s="27"/>
      <c r="M120" s="28"/>
      <c r="N120" s="29"/>
      <c r="O120" s="29"/>
      <c r="P120" s="28"/>
      <c r="Q120" s="49"/>
      <c r="R120" s="3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2" customFormat="1" ht="15" customHeight="1" thickBot="1">
      <c r="A121" s="50"/>
      <c r="B121" s="51" t="s">
        <v>125</v>
      </c>
      <c r="C121" s="52">
        <f>SUM(C25+C43+C45+C52+C57+C63+C72+C74+C79+C90+C110+C119)</f>
        <v>1028500</v>
      </c>
      <c r="D121" s="52">
        <f>SUM(D25+D43+D45+D52+D57+D63+D72+D74+D79+D90+D110+D119)</f>
        <v>203400</v>
      </c>
      <c r="E121" s="52">
        <f>SUM(E25+E43+E45+E52+E57+E63+E72+E74+E79+E90+E110+E119)</f>
        <v>181919</v>
      </c>
      <c r="F121" s="53">
        <f>+F25+F43+F45+F52+F57+F63+F72+F74+F79+F90+F110+F119</f>
        <v>177618.53999999998</v>
      </c>
      <c r="G121" s="52">
        <f>SUM(G25+G43+G45+G52+G57+G63+G72+G74+G79+G90+G110+G119)</f>
        <v>206800</v>
      </c>
      <c r="H121" s="52">
        <f>SUM(H25+H43+H45+H52+H57+H63+H72+H74+H79+H90+H110+H119)</f>
        <v>185000</v>
      </c>
      <c r="I121" s="53">
        <f>+I25+I43+I45+I52+I57+I63+I72+I74+I79+I90+I110+I119</f>
        <v>186579.03000000003</v>
      </c>
      <c r="J121" s="52">
        <f>SUM(J25+J43+J45+J52+J57+J63+J72+J74+J79+J90+J110+J119)</f>
        <v>230571</v>
      </c>
      <c r="K121" s="52">
        <f>SUM(K25+K43+K45+K52+K57+K63+K72+K74+K79+K90+K110+K119)</f>
        <v>223671.67</v>
      </c>
      <c r="L121" s="53">
        <f>SUM(L25,L43,L45,L52,L57,L63,L72,L74,L79,L90,L110,L119)</f>
        <v>210824.84</v>
      </c>
      <c r="M121" s="52">
        <f>SUM(M25+M43+M45+M52+M57+M63+M72+M74+M79+M90+M110+M119)</f>
        <v>300000</v>
      </c>
      <c r="N121" s="53">
        <f>+N25+N43+N45+N52+N57+N63+N72+N74+N79+N90+N110+N119</f>
        <v>305940</v>
      </c>
      <c r="O121" s="53">
        <f>+O25+O43+O45+O52+O57+O63+O72+O74+O79+O90+O110+O119</f>
        <v>299676.98</v>
      </c>
      <c r="P121" s="53">
        <f>P25+P43+P45+P52+P57+P63+P72+P74+P79+P90+P110+P119</f>
        <v>330000</v>
      </c>
      <c r="Q121" s="53">
        <f>Q25+Q43+Q45+Q52+Q57+Q63+Q72+Q74+Q79+Q90+Q110+Q119</f>
        <v>330000</v>
      </c>
      <c r="R121" s="54">
        <f>SUM(R25,R43,R45,R52,R57,R63,R72,R74,R79,R90,R110,R119)</f>
        <v>423264.16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17" ht="15">
      <c r="A122" s="55"/>
      <c r="B122" s="56" t="s">
        <v>145</v>
      </c>
      <c r="C122" s="57"/>
      <c r="D122" s="58"/>
      <c r="E122" s="58"/>
      <c r="F122" s="58"/>
      <c r="G122" s="58"/>
      <c r="H122" s="58"/>
      <c r="I122" s="58"/>
      <c r="J122" s="58"/>
      <c r="K122" s="58"/>
      <c r="L122" s="58"/>
      <c r="Q122" s="3" t="s">
        <v>126</v>
      </c>
    </row>
    <row r="123" spans="1:12" ht="15">
      <c r="A123" s="55"/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ht="15">
      <c r="A124" s="55"/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15">
      <c r="A125" s="55"/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15">
      <c r="A126" s="55"/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ht="15">
      <c r="A127" s="55"/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5">
      <c r="A128" s="55"/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5">
      <c r="A129" s="55"/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ht="15">
      <c r="A130" s="55"/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5">
      <c r="A131" s="55"/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5">
      <c r="A132" s="55"/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5">
      <c r="A133" s="55"/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5">
      <c r="A134" s="55"/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15">
      <c r="A135" s="55"/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5">
      <c r="A136" s="55"/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5">
      <c r="A137" s="55"/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5">
      <c r="A138" s="55"/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5">
      <c r="A139" s="55"/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5">
      <c r="A140" s="55"/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15">
      <c r="A141" s="55"/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ht="15">
      <c r="A142" s="55"/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ht="15">
      <c r="A143" s="55"/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ht="15">
      <c r="A144" s="55"/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5">
      <c r="A145" s="55"/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ht="15">
      <c r="A146" s="55"/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5">
      <c r="A147" s="55"/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5">
      <c r="A148" s="55"/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5">
      <c r="A149" s="55"/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5">
      <c r="A150" s="55"/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5">
      <c r="A151" s="55"/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5">
      <c r="A152" s="55"/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5">
      <c r="A153" s="55"/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5">
      <c r="A154" s="55"/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5">
      <c r="A155" s="55"/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5">
      <c r="A156" s="55"/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5">
      <c r="A157" s="55"/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5">
      <c r="A158" s="55"/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ht="15">
      <c r="A159" s="55"/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15">
      <c r="A160" s="55"/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5">
      <c r="A161" s="55"/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5">
      <c r="A162" s="55"/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5">
      <c r="A163" s="55"/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5">
      <c r="A164" s="55"/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5">
      <c r="A165" s="55"/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ht="15">
      <c r="A166" s="55"/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ht="15">
      <c r="A167" s="55"/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ht="15">
      <c r="A168" s="55"/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ht="15">
      <c r="A169" s="55"/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ht="15">
      <c r="A170" s="55"/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ht="15">
      <c r="A171" s="55"/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5">
      <c r="A172" s="55"/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ht="15">
      <c r="A173" s="55"/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ht="15">
      <c r="A174" s="55"/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ht="15">
      <c r="A175" s="55"/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1:12" ht="15">
      <c r="A176" s="55"/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1:12" ht="15">
      <c r="A177" s="55"/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1:12" ht="15">
      <c r="A178" s="55"/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1:12" ht="15">
      <c r="A179" s="55"/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ht="15">
      <c r="A180" s="55"/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ht="15">
      <c r="A181" s="55"/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ht="15">
      <c r="A182" s="55"/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ht="15">
      <c r="A183" s="55"/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15">
      <c r="A184" s="55"/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ht="15">
      <c r="A185" s="55"/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15">
      <c r="A186" s="55"/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ht="15">
      <c r="A187" s="55"/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ht="15">
      <c r="A188" s="55"/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ht="15">
      <c r="A189" s="55"/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ht="15">
      <c r="A190" s="55"/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ht="15">
      <c r="A191" s="55"/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5">
      <c r="A192" s="55"/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5">
      <c r="A193" s="55"/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5">
      <c r="A194" s="55"/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15">
      <c r="A195" s="55"/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ht="15">
      <c r="A196" s="55"/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ht="15">
      <c r="A197" s="55"/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2" ht="15">
      <c r="A198" s="55"/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ht="15">
      <c r="A199" s="55"/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5">
      <c r="A200" s="55"/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ht="15">
      <c r="A201" s="55"/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5">
      <c r="A202" s="55"/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15">
      <c r="A203" s="55"/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spans="1:12" ht="15">
      <c r="A204" s="55"/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ht="15">
      <c r="A205" s="55"/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15">
      <c r="A206" s="55"/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ht="15">
      <c r="A207" s="55"/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15">
      <c r="A208" s="55"/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ht="15">
      <c r="A209" s="55"/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spans="1:12" ht="15">
      <c r="A210" s="55"/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ht="15">
      <c r="A211" s="55"/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ht="15">
      <c r="A212" s="55"/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15">
      <c r="A213" s="55"/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ht="15">
      <c r="A214" s="55"/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5">
      <c r="A215" s="55"/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5">
      <c r="A216" s="55"/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ht="15">
      <c r="A217" s="55"/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ht="15">
      <c r="A218" s="55"/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5">
      <c r="A219" s="55"/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ht="15">
      <c r="A220" s="55"/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ht="15">
      <c r="A221" s="55"/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ht="15">
      <c r="A222" s="55"/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ht="15">
      <c r="A223" s="55"/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ht="15">
      <c r="A224" s="55"/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ht="15">
      <c r="A225" s="55"/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5">
      <c r="A226" s="55"/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5">
      <c r="A227" s="55"/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5">
      <c r="A228" s="55"/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5">
      <c r="A229" s="55"/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5">
      <c r="A230" s="55"/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15">
      <c r="A231" s="55"/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15">
      <c r="A232" s="55"/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15">
      <c r="A233" s="55"/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15">
      <c r="A234" s="55"/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15">
      <c r="A235" s="55"/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15">
      <c r="A236" s="55"/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15">
      <c r="A237" s="55"/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15">
      <c r="A238" s="55"/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15">
      <c r="A239" s="55"/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15">
      <c r="A240" s="55"/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1:12" ht="15">
      <c r="A241" s="55"/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1:12" ht="15">
      <c r="A242" s="55"/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1:12" ht="15">
      <c r="A243" s="55"/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1:12" ht="15">
      <c r="A244" s="55"/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1:12" ht="15">
      <c r="A245" s="55"/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1:12" ht="15">
      <c r="A246" s="55"/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1:12" ht="15">
      <c r="A247" s="55"/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1:12" ht="15">
      <c r="A248" s="55"/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1:12" ht="15">
      <c r="A249" s="55"/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1:12" ht="15">
      <c r="A250" s="55"/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1:12" ht="15">
      <c r="A251" s="55"/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1:12" ht="15">
      <c r="A252" s="55"/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1:12" ht="15">
      <c r="A253" s="55"/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1:12" ht="15">
      <c r="A254" s="55"/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1:12" ht="15">
      <c r="A255" s="55"/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</sheetData>
  <sheetProtection/>
  <mergeCells count="24">
    <mergeCell ref="P4:P6"/>
    <mergeCell ref="K4:K6"/>
    <mergeCell ref="L4:L6"/>
    <mergeCell ref="M4:M6"/>
    <mergeCell ref="N4:N6"/>
    <mergeCell ref="O4:O6"/>
    <mergeCell ref="I4:I6"/>
    <mergeCell ref="J4:J6"/>
    <mergeCell ref="J3:L3"/>
    <mergeCell ref="M3:O3"/>
    <mergeCell ref="E4:E6"/>
    <mergeCell ref="F4:F6"/>
    <mergeCell ref="G4:G6"/>
    <mergeCell ref="H4:H6"/>
    <mergeCell ref="Q4:Q6"/>
    <mergeCell ref="P3:R3"/>
    <mergeCell ref="R4:R6"/>
    <mergeCell ref="A1:B1"/>
    <mergeCell ref="A3:A6"/>
    <mergeCell ref="B3:B6"/>
    <mergeCell ref="C3:C6"/>
    <mergeCell ref="D3:F3"/>
    <mergeCell ref="G3:I3"/>
    <mergeCell ref="D4:D6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2012-09-20T08:47:28Z</dcterms:created>
  <dcterms:modified xsi:type="dcterms:W3CDTF">2012-09-21T10:29:39Z</dcterms:modified>
  <cp:category/>
  <cp:version/>
  <cp:contentType/>
  <cp:contentStatus/>
</cp:coreProperties>
</file>