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Pondicherry(F)" sheetId="1" r:id="rId1"/>
  </sheets>
  <definedNames>
    <definedName name="_xlnm.Print_Area" localSheetId="0">'Pondicherry(F)'!$A$1:$R$123</definedName>
    <definedName name="_xlnm.Print_Titles" localSheetId="0">'Pondicherry(F)'!$A:$B,'Pondicherry(F)'!$1:$7</definedName>
  </definedNames>
  <calcPr fullCalcOnLoad="1"/>
</workbook>
</file>

<file path=xl/sharedStrings.xml><?xml version="1.0" encoding="utf-8"?>
<sst xmlns="http://schemas.openxmlformats.org/spreadsheetml/2006/main" count="156" uniqueCount="144">
  <si>
    <t xml:space="preserve">FINANCIAL PERFORMANCE OF PONDICHERRY DURING TENTH PLAN </t>
  </si>
  <si>
    <t>(Rs. Lakhs)</t>
  </si>
  <si>
    <t>Sl. No.</t>
  </si>
  <si>
    <t>Major Heads/Minor Heads of Development</t>
  </si>
  <si>
    <t>Tenth Plan - 2002-07   Projected Outlay</t>
  </si>
  <si>
    <t>Annual Plan - 2002-03</t>
  </si>
  <si>
    <t>Annual Plan - 2003-04</t>
  </si>
  <si>
    <t>Annual Plan - 2004-05</t>
  </si>
  <si>
    <t>Annual Plan - 2005-06</t>
  </si>
  <si>
    <t>Annual Plan - 2006-07</t>
  </si>
  <si>
    <t>Approved Outlay</t>
  </si>
  <si>
    <t>Revised Outlay</t>
  </si>
  <si>
    <t>Actual Expenditure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</si>
  <si>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</si>
  <si>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</si>
  <si>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</si>
  <si>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</si>
  <si>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</si>
  <si>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</si>
  <si>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</si>
  <si>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</si>
  <si>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</si>
  <si>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</si>
  <si>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</si>
  <si>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</si>
  <si>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</si>
  <si>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</si>
  <si>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</si>
  <si>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</t>
  </si>
  <si>
    <t xml:space="preserve">1. Crop Husbandry </t>
  </si>
  <si>
    <t>2. Horticulture</t>
  </si>
  <si>
    <t xml:space="preserve">3. Soil and Water Conservation (including </t>
  </si>
  <si>
    <t xml:space="preserve">    control of shifting cultivation)</t>
  </si>
  <si>
    <t>4. Animal Husbandry</t>
  </si>
  <si>
    <t>5. Dairy Development</t>
  </si>
  <si>
    <t>6. Fisheries</t>
  </si>
  <si>
    <t>7. Forestry &amp; Wildlife</t>
  </si>
  <si>
    <t>8. Plantations</t>
  </si>
  <si>
    <t>9. Food,Storage &amp; Warehousing</t>
  </si>
  <si>
    <t>10. Agricultural Research &amp; Education</t>
  </si>
  <si>
    <t>11. Agricultural Financial Institutions</t>
  </si>
  <si>
    <t>12. Cooperation</t>
  </si>
  <si>
    <t xml:space="preserve">       (a) Agriculture marketing</t>
  </si>
  <si>
    <t xml:space="preserve">       (b) Others </t>
  </si>
  <si>
    <t>Total - (I)</t>
  </si>
  <si>
    <t xml:space="preserve">II. </t>
  </si>
  <si>
    <t xml:space="preserve">(a) Drought Prone Area Programme (DPAP) </t>
  </si>
  <si>
    <t xml:space="preserve">(b) Desert Development Programme (DDP) </t>
  </si>
  <si>
    <t>(c)  Integrated Rural Energy Programme (IREP)</t>
  </si>
  <si>
    <t>(d) Integrated Wasteland Development Projects</t>
  </si>
  <si>
    <t>(e) Swaranjayanti Gram Swarozgar Yojana (SGSY)</t>
  </si>
  <si>
    <t>(f) DRDA Administration</t>
  </si>
  <si>
    <t xml:space="preserve">(g) Others </t>
  </si>
  <si>
    <t>(a) Sampoorna Gram Rozgar Yojana (SGRY)</t>
  </si>
  <si>
    <t xml:space="preserve">(b) Others </t>
  </si>
  <si>
    <t>3. Land Reforms</t>
  </si>
  <si>
    <t>(a) Community Development &amp; Panchayts</t>
  </si>
  <si>
    <t>(b) Other Programmes of Rural Development</t>
  </si>
  <si>
    <t>TOTAL - II</t>
  </si>
  <si>
    <t>III.</t>
  </si>
  <si>
    <t>IV.</t>
  </si>
  <si>
    <t>1. Major and Medium Irrigation</t>
  </si>
  <si>
    <t>2. Minor Irrigation</t>
  </si>
  <si>
    <t>3. Command Area Development (Including AIBP)</t>
  </si>
  <si>
    <t>4. Flood Control (includes flood protection works)</t>
  </si>
  <si>
    <t>TOTAL - IV</t>
  </si>
  <si>
    <t>V.</t>
  </si>
  <si>
    <t xml:space="preserve">1. Power </t>
  </si>
  <si>
    <t>2. Non-conventional Sources of Energy</t>
  </si>
  <si>
    <t>TOTAL - V</t>
  </si>
  <si>
    <t xml:space="preserve">VI. </t>
  </si>
  <si>
    <t>1. Village &amp; Small Industries</t>
  </si>
  <si>
    <t>2. Other Industries (Other than VSI)</t>
  </si>
  <si>
    <t>4. Minerals</t>
  </si>
  <si>
    <t>TOTAL - (VI)</t>
  </si>
  <si>
    <t>VII.</t>
  </si>
  <si>
    <t xml:space="preserve"> </t>
  </si>
  <si>
    <t>1. Ports &amp; Light Houses</t>
  </si>
  <si>
    <t>2. Civil Aviation</t>
  </si>
  <si>
    <t>3. Roads and Bridges</t>
  </si>
  <si>
    <t>4. Roads Transport</t>
  </si>
  <si>
    <t>5. Inland Water Transport</t>
  </si>
  <si>
    <t>6. Other Transport Services</t>
  </si>
  <si>
    <t>TOTAL - (VII)</t>
  </si>
  <si>
    <t>VIII.</t>
  </si>
  <si>
    <t>IX</t>
  </si>
  <si>
    <t xml:space="preserve">1. Scientific Research </t>
  </si>
  <si>
    <t>2. Ecology &amp; Environment</t>
  </si>
  <si>
    <t>TOTAL - (IX)</t>
  </si>
  <si>
    <t>X.</t>
  </si>
  <si>
    <t>1. Secretariat Economic Services</t>
  </si>
  <si>
    <t>2. Tourism</t>
  </si>
  <si>
    <t>3. Census, Surveys &amp; Statistics</t>
  </si>
  <si>
    <t>4. Civil Supplies</t>
  </si>
  <si>
    <t>a)District Planning / District Councils</t>
  </si>
  <si>
    <t>b) Weights &amp; Measures</t>
  </si>
  <si>
    <t xml:space="preserve">c) Others </t>
  </si>
  <si>
    <t>TOTAL - (X)</t>
  </si>
  <si>
    <t>XI.</t>
  </si>
  <si>
    <t>1. General Education</t>
  </si>
  <si>
    <t>2. Technical Education</t>
  </si>
  <si>
    <t>3. Sports &amp; Youth Services</t>
  </si>
  <si>
    <t>4. Art &amp; Culture</t>
  </si>
  <si>
    <t>Sub-Total (Education)</t>
  </si>
  <si>
    <t>5. Medical &amp; Public Health</t>
  </si>
  <si>
    <t>6. Water Supply &amp; Sanitation</t>
  </si>
  <si>
    <t xml:space="preserve">7. Housing (incl. Police Housing)                       </t>
  </si>
  <si>
    <t xml:space="preserve">    (I) Indira Awaas Yojana (IAY)</t>
  </si>
  <si>
    <t>8. Urban Development</t>
  </si>
  <si>
    <t xml:space="preserve">      (incl. State Capital Projects &amp; slum Area Development)</t>
  </si>
  <si>
    <t>9. Information &amp; Publicity</t>
  </si>
  <si>
    <t>10. Welfare of SCs,STs &amp; OBCs</t>
  </si>
  <si>
    <t>11. Labour &amp; Employment</t>
  </si>
  <si>
    <t>12. Social Security &amp; Social Welfare</t>
  </si>
  <si>
    <t>13. Nutrition</t>
  </si>
  <si>
    <t>14. Other Social Services.</t>
  </si>
  <si>
    <t>TOTAL - (XI)</t>
  </si>
  <si>
    <t>XII.</t>
  </si>
  <si>
    <t>1. Jails</t>
  </si>
  <si>
    <t>2. Stationery &amp; Printing</t>
  </si>
  <si>
    <t>3. Public Works</t>
  </si>
  <si>
    <t xml:space="preserve">   (a) Training</t>
  </si>
  <si>
    <t xml:space="preserve">   (b) Others</t>
  </si>
  <si>
    <t>TOTAL - (XII)</t>
  </si>
  <si>
    <t>GRAND TOTAL</t>
  </si>
  <si>
    <r>
      <t xml:space="preserve"> </t>
    </r>
    <r>
      <rPr>
        <b/>
        <u val="single"/>
        <sz val="11"/>
        <rFont val="Bookman Old Style"/>
        <family val="1"/>
      </rPr>
      <t>Agriculture &amp; Allied Activities</t>
    </r>
  </si>
  <si>
    <r>
      <t xml:space="preserve">13. </t>
    </r>
    <r>
      <rPr>
        <b/>
        <u val="single"/>
        <sz val="11"/>
        <rFont val="Bookman Old Style"/>
        <family val="1"/>
      </rPr>
      <t>Other Agricultural Programmes</t>
    </r>
    <r>
      <rPr>
        <b/>
        <sz val="11"/>
        <rFont val="Bookman Old Style"/>
        <family val="1"/>
      </rPr>
      <t xml:space="preserve"> :</t>
    </r>
  </si>
  <si>
    <r>
      <t xml:space="preserve"> </t>
    </r>
    <r>
      <rPr>
        <b/>
        <u val="single"/>
        <sz val="11"/>
        <rFont val="Bookman Old Style"/>
        <family val="1"/>
      </rPr>
      <t>Rural Development</t>
    </r>
  </si>
  <si>
    <r>
      <t xml:space="preserve">1. </t>
    </r>
    <r>
      <rPr>
        <b/>
        <u val="single"/>
        <sz val="11"/>
        <rFont val="Bookman Old Style"/>
        <family val="1"/>
      </rPr>
      <t>Special Programme for Rural Development</t>
    </r>
    <r>
      <rPr>
        <u val="single"/>
        <sz val="11"/>
        <rFont val="Bookman Old Style"/>
        <family val="1"/>
      </rPr>
      <t xml:space="preserve"> </t>
    </r>
    <r>
      <rPr>
        <sz val="11"/>
        <rFont val="Bookman Old Style"/>
        <family val="1"/>
      </rPr>
      <t>:</t>
    </r>
  </si>
  <si>
    <r>
      <t xml:space="preserve">2. </t>
    </r>
    <r>
      <rPr>
        <b/>
        <u val="single"/>
        <sz val="11"/>
        <rFont val="Bookman Old Style"/>
        <family val="1"/>
      </rPr>
      <t>Rural Employment</t>
    </r>
  </si>
  <si>
    <r>
      <t xml:space="preserve">4. </t>
    </r>
    <r>
      <rPr>
        <b/>
        <u val="single"/>
        <sz val="11"/>
        <rFont val="Bookman Old Style"/>
        <family val="1"/>
      </rPr>
      <t>Other Rural Development Programmes</t>
    </r>
  </si>
  <si>
    <r>
      <t xml:space="preserve"> </t>
    </r>
    <r>
      <rPr>
        <b/>
        <u val="single"/>
        <sz val="11"/>
        <rFont val="Bookman Old Style"/>
        <family val="1"/>
      </rPr>
      <t>Special Areas Programmes</t>
    </r>
  </si>
  <si>
    <r>
      <t xml:space="preserve"> </t>
    </r>
    <r>
      <rPr>
        <b/>
        <u val="single"/>
        <sz val="11"/>
        <rFont val="Bookman Old Style"/>
        <family val="1"/>
      </rPr>
      <t>Irrigation &amp; Flood Control</t>
    </r>
  </si>
  <si>
    <r>
      <t xml:space="preserve">  </t>
    </r>
    <r>
      <rPr>
        <b/>
        <u val="single"/>
        <sz val="11"/>
        <rFont val="Bookman Old Style"/>
        <family val="1"/>
      </rPr>
      <t>Energy</t>
    </r>
  </si>
  <si>
    <r>
      <t xml:space="preserve"> </t>
    </r>
    <r>
      <rPr>
        <b/>
        <u val="single"/>
        <sz val="11"/>
        <rFont val="Bookman Old Style"/>
        <family val="1"/>
      </rPr>
      <t>Industry &amp; Minerals</t>
    </r>
  </si>
  <si>
    <r>
      <t xml:space="preserve">  </t>
    </r>
    <r>
      <rPr>
        <b/>
        <u val="single"/>
        <sz val="11"/>
        <rFont val="Bookman Old Style"/>
        <family val="1"/>
      </rPr>
      <t>Transport</t>
    </r>
  </si>
  <si>
    <r>
      <t xml:space="preserve">  </t>
    </r>
    <r>
      <rPr>
        <b/>
        <u val="single"/>
        <sz val="11"/>
        <rFont val="Bookman Old Style"/>
        <family val="1"/>
      </rPr>
      <t>Communications</t>
    </r>
  </si>
  <si>
    <r>
      <t xml:space="preserve"> </t>
    </r>
    <r>
      <rPr>
        <b/>
        <u val="single"/>
        <sz val="11"/>
        <rFont val="Bookman Old Style"/>
        <family val="1"/>
      </rPr>
      <t>Science,Technology &amp; Environment</t>
    </r>
  </si>
  <si>
    <r>
      <t xml:space="preserve">  </t>
    </r>
    <r>
      <rPr>
        <b/>
        <u val="single"/>
        <sz val="11"/>
        <rFont val="Bookman Old Style"/>
        <family val="1"/>
      </rPr>
      <t>General Economic Services</t>
    </r>
  </si>
  <si>
    <r>
      <t xml:space="preserve">5. </t>
    </r>
    <r>
      <rPr>
        <b/>
        <u val="single"/>
        <sz val="11"/>
        <rFont val="Bookman Old Style"/>
        <family val="1"/>
      </rPr>
      <t>Other General Economic Services :</t>
    </r>
  </si>
  <si>
    <r>
      <t xml:space="preserve">  </t>
    </r>
    <r>
      <rPr>
        <b/>
        <u val="single"/>
        <sz val="11"/>
        <rFont val="Bookman Old Style"/>
        <family val="1"/>
      </rPr>
      <t>Social Services</t>
    </r>
  </si>
  <si>
    <r>
      <t xml:space="preserve">  </t>
    </r>
    <r>
      <rPr>
        <b/>
        <u val="single"/>
        <sz val="11"/>
        <rFont val="Bookman Old Style"/>
        <family val="1"/>
      </rPr>
      <t>General Services</t>
    </r>
  </si>
  <si>
    <r>
      <t xml:space="preserve">4. </t>
    </r>
    <r>
      <rPr>
        <b/>
        <u val="single"/>
        <sz val="11"/>
        <rFont val="Bookman Old Style"/>
        <family val="1"/>
      </rPr>
      <t>Other Administrative Services</t>
    </r>
    <r>
      <rPr>
        <sz val="11"/>
        <rFont val="Bookman Old Style"/>
        <family val="1"/>
      </rPr>
      <t xml:space="preserve"> :</t>
    </r>
  </si>
  <si>
    <t>updated on 19th September, 2012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</si>
</sst>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"/>
    <numFmt numFmtId="167" formatCode="0.000"/>
    <numFmt numFmtId="168" formatCode="0.0_)"/>
    <numFmt numFmtId="169" formatCode="0.0000"/>
    <numFmt numFmtId="170" formatCode="0.00000"/>
    <numFmt numFmtId="171" formatCode="0.000000"/>
    <numFmt numFmtId="172" formatCode="0.0000000"/>
    <numFmt numFmtId="173" formatCode="0.00_);\(0.00\)"/>
    <numFmt numFmtId="174" formatCode="0.000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Bookman Old Style"/>
      <family val="1"/>
    </font>
    <font>
      <b/>
      <u val="single"/>
      <sz val="11"/>
      <name val="Bookman Old Style"/>
      <family val="1"/>
    </font>
    <font>
      <sz val="12"/>
      <name val="Bookman Old Style"/>
      <family val="1"/>
    </font>
    <font>
      <sz val="10"/>
      <name val="Times New Roman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b/>
      <i/>
      <sz val="12"/>
      <name val="Bookman Old Style"/>
      <family val="1"/>
    </font>
    <font>
      <b/>
      <i/>
      <sz val="10"/>
      <name val="Times New Roman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name val="Times New Roman"/>
      <family val="1"/>
    </font>
    <font>
      <u val="single"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165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2" fillId="0" borderId="0" xfId="0" applyFont="1" applyBorder="1" applyAlignment="1" applyProtection="1">
      <alignment/>
      <protection/>
    </xf>
    <xf numFmtId="0" fontId="23" fillId="24" borderId="0" xfId="0" applyFont="1" applyFill="1" applyAlignment="1">
      <alignment/>
    </xf>
    <xf numFmtId="0" fontId="24" fillId="24" borderId="0" xfId="0" applyFont="1" applyFill="1" applyAlignment="1">
      <alignment/>
    </xf>
    <xf numFmtId="164" fontId="25" fillId="24" borderId="0" xfId="57" applyNumberFormat="1" applyFont="1" applyFill="1" applyBorder="1" applyAlignment="1">
      <alignment vertical="center"/>
      <protection/>
    </xf>
    <xf numFmtId="165" fontId="23" fillId="24" borderId="0" xfId="57" applyFont="1" applyFill="1" applyBorder="1" applyAlignment="1">
      <alignment vertical="center" wrapText="1"/>
      <protection/>
    </xf>
    <xf numFmtId="164" fontId="23" fillId="24" borderId="0" xfId="57" applyNumberFormat="1" applyFont="1" applyFill="1" applyAlignment="1">
      <alignment vertical="center"/>
      <protection/>
    </xf>
    <xf numFmtId="164" fontId="24" fillId="24" borderId="0" xfId="57" applyNumberFormat="1" applyFont="1" applyFill="1" applyAlignment="1">
      <alignment vertical="center"/>
      <protection/>
    </xf>
    <xf numFmtId="164" fontId="26" fillId="24" borderId="10" xfId="57" applyNumberFormat="1" applyFont="1" applyFill="1" applyBorder="1" applyAlignment="1" quotePrefix="1">
      <alignment horizontal="center" vertical="center"/>
      <protection/>
    </xf>
    <xf numFmtId="164" fontId="26" fillId="24" borderId="10" xfId="57" applyNumberFormat="1" applyFont="1" applyFill="1" applyBorder="1" applyAlignment="1" applyProtection="1" quotePrefix="1">
      <alignment horizontal="center" vertical="center" wrapText="1"/>
      <protection/>
    </xf>
    <xf numFmtId="0" fontId="26" fillId="24" borderId="11" xfId="0" applyFont="1" applyFill="1" applyBorder="1" applyAlignment="1" quotePrefix="1">
      <alignment horizontal="center"/>
    </xf>
    <xf numFmtId="0" fontId="27" fillId="24" borderId="0" xfId="0" applyFont="1" applyFill="1" applyAlignment="1">
      <alignment horizontal="center"/>
    </xf>
    <xf numFmtId="0" fontId="28" fillId="24" borderId="0" xfId="0" applyFont="1" applyFill="1" applyAlignment="1">
      <alignment horizontal="center"/>
    </xf>
    <xf numFmtId="164" fontId="29" fillId="24" borderId="12" xfId="57" applyNumberFormat="1" applyFont="1" applyFill="1" applyBorder="1" applyAlignment="1">
      <alignment vertical="center"/>
      <protection/>
    </xf>
    <xf numFmtId="164" fontId="29" fillId="24" borderId="13" xfId="57" applyNumberFormat="1" applyFont="1" applyFill="1" applyBorder="1" applyAlignment="1" applyProtection="1">
      <alignment horizontal="left" vertical="center" wrapText="1"/>
      <protection/>
    </xf>
    <xf numFmtId="0" fontId="30" fillId="24" borderId="14" xfId="0" applyFont="1" applyFill="1" applyBorder="1" applyAlignment="1">
      <alignment/>
    </xf>
    <xf numFmtId="0" fontId="23" fillId="24" borderId="14" xfId="0" applyFont="1" applyFill="1" applyBorder="1" applyAlignment="1">
      <alignment/>
    </xf>
    <xf numFmtId="0" fontId="23" fillId="24" borderId="15" xfId="0" applyFont="1" applyFill="1" applyBorder="1" applyAlignment="1">
      <alignment/>
    </xf>
    <xf numFmtId="164" fontId="29" fillId="24" borderId="16" xfId="57" applyNumberFormat="1" applyFont="1" applyFill="1" applyBorder="1" applyAlignment="1">
      <alignment vertical="center"/>
      <protection/>
    </xf>
    <xf numFmtId="164" fontId="30" fillId="24" borderId="17" xfId="57" applyNumberFormat="1" applyFont="1" applyFill="1" applyBorder="1" applyAlignment="1" applyProtection="1">
      <alignment horizontal="left" vertical="center" wrapText="1"/>
      <protection/>
    </xf>
    <xf numFmtId="2" fontId="30" fillId="24" borderId="17" xfId="0" applyNumberFormat="1" applyFont="1" applyFill="1" applyBorder="1" applyAlignment="1">
      <alignment/>
    </xf>
    <xf numFmtId="165" fontId="30" fillId="0" borderId="17" xfId="0" applyNumberFormat="1" applyFont="1" applyBorder="1" applyAlignment="1">
      <alignment vertical="center"/>
    </xf>
    <xf numFmtId="165" fontId="30" fillId="24" borderId="17" xfId="0" applyNumberFormat="1" applyFont="1" applyFill="1" applyBorder="1" applyAlignment="1">
      <alignment/>
    </xf>
    <xf numFmtId="2" fontId="30" fillId="24" borderId="18" xfId="0" applyNumberFormat="1" applyFont="1" applyFill="1" applyBorder="1" applyAlignment="1">
      <alignment/>
    </xf>
    <xf numFmtId="0" fontId="24" fillId="24" borderId="17" xfId="0" applyFont="1" applyFill="1" applyBorder="1" applyAlignment="1">
      <alignment/>
    </xf>
    <xf numFmtId="165" fontId="30" fillId="24" borderId="18" xfId="0" applyNumberFormat="1" applyFont="1" applyFill="1" applyBorder="1" applyAlignment="1">
      <alignment/>
    </xf>
    <xf numFmtId="164" fontId="22" fillId="24" borderId="17" xfId="57" applyNumberFormat="1" applyFont="1" applyFill="1" applyBorder="1" applyAlignment="1" applyProtection="1">
      <alignment horizontal="left" vertical="center" wrapText="1"/>
      <protection/>
    </xf>
    <xf numFmtId="2" fontId="26" fillId="24" borderId="17" xfId="0" applyNumberFormat="1" applyFont="1" applyFill="1" applyBorder="1" applyAlignment="1">
      <alignment/>
    </xf>
    <xf numFmtId="165" fontId="26" fillId="24" borderId="17" xfId="0" applyNumberFormat="1" applyFont="1" applyFill="1" applyBorder="1" applyAlignment="1">
      <alignment/>
    </xf>
    <xf numFmtId="2" fontId="29" fillId="24" borderId="17" xfId="0" applyNumberFormat="1" applyFont="1" applyFill="1" applyBorder="1" applyAlignment="1">
      <alignment/>
    </xf>
    <xf numFmtId="165" fontId="26" fillId="24" borderId="18" xfId="0" applyNumberFormat="1" applyFont="1" applyFill="1" applyBorder="1" applyAlignment="1">
      <alignment/>
    </xf>
    <xf numFmtId="0" fontId="25" fillId="24" borderId="0" xfId="0" applyFont="1" applyFill="1" applyAlignment="1">
      <alignment/>
    </xf>
    <xf numFmtId="0" fontId="31" fillId="24" borderId="0" xfId="0" applyFont="1" applyFill="1" applyAlignment="1">
      <alignment/>
    </xf>
    <xf numFmtId="173" fontId="30" fillId="24" borderId="17" xfId="0" applyNumberFormat="1" applyFont="1" applyFill="1" applyBorder="1" applyAlignment="1">
      <alignment horizontal="center"/>
    </xf>
    <xf numFmtId="164" fontId="29" fillId="24" borderId="17" xfId="57" applyNumberFormat="1" applyFont="1" applyFill="1" applyBorder="1" applyAlignment="1" applyProtection="1">
      <alignment horizontal="left" vertical="center" wrapText="1"/>
      <protection/>
    </xf>
    <xf numFmtId="165" fontId="30" fillId="0" borderId="17" xfId="0" applyNumberFormat="1" applyFont="1" applyBorder="1" applyAlignment="1">
      <alignment/>
    </xf>
    <xf numFmtId="165" fontId="26" fillId="24" borderId="17" xfId="0" applyNumberFormat="1" applyFont="1" applyFill="1" applyBorder="1" applyAlignment="1">
      <alignment horizontal="right"/>
    </xf>
    <xf numFmtId="173" fontId="26" fillId="24" borderId="17" xfId="0" applyNumberFormat="1" applyFont="1" applyFill="1" applyBorder="1" applyAlignment="1">
      <alignment horizontal="center"/>
    </xf>
    <xf numFmtId="2" fontId="30" fillId="24" borderId="17" xfId="0" applyNumberFormat="1" applyFont="1" applyFill="1" applyBorder="1" applyAlignment="1">
      <alignment horizontal="center"/>
    </xf>
    <xf numFmtId="39" fontId="30" fillId="24" borderId="17" xfId="0" applyNumberFormat="1" applyFont="1" applyFill="1" applyBorder="1" applyAlignment="1">
      <alignment horizontal="center"/>
    </xf>
    <xf numFmtId="2" fontId="30" fillId="0" borderId="17" xfId="0" applyNumberFormat="1" applyFont="1" applyFill="1" applyBorder="1" applyAlignment="1">
      <alignment/>
    </xf>
    <xf numFmtId="2" fontId="26" fillId="24" borderId="18" xfId="0" applyNumberFormat="1" applyFont="1" applyFill="1" applyBorder="1" applyAlignment="1">
      <alignment/>
    </xf>
    <xf numFmtId="2" fontId="33" fillId="24" borderId="17" xfId="0" applyNumberFormat="1" applyFont="1" applyFill="1" applyBorder="1" applyAlignment="1">
      <alignment/>
    </xf>
    <xf numFmtId="165" fontId="33" fillId="24" borderId="18" xfId="0" applyNumberFormat="1" applyFont="1" applyFill="1" applyBorder="1" applyAlignment="1">
      <alignment/>
    </xf>
    <xf numFmtId="164" fontId="29" fillId="24" borderId="16" xfId="57" applyNumberFormat="1" applyFont="1" applyFill="1" applyBorder="1" applyAlignment="1">
      <alignment horizontal="right" vertical="center"/>
      <protection/>
    </xf>
    <xf numFmtId="164" fontId="30" fillId="24" borderId="17" xfId="57" applyNumberFormat="1" applyFont="1" applyFill="1" applyBorder="1" applyAlignment="1">
      <alignment vertical="center" wrapText="1"/>
      <protection/>
    </xf>
    <xf numFmtId="164" fontId="33" fillId="24" borderId="17" xfId="57" applyNumberFormat="1" applyFont="1" applyFill="1" applyBorder="1" applyAlignment="1" applyProtection="1">
      <alignment horizontal="left" vertical="center" wrapText="1"/>
      <protection/>
    </xf>
    <xf numFmtId="164" fontId="29" fillId="24" borderId="19" xfId="57" applyNumberFormat="1" applyFont="1" applyFill="1" applyBorder="1" applyAlignment="1">
      <alignment horizontal="center" vertical="center"/>
      <protection/>
    </xf>
    <xf numFmtId="164" fontId="22" fillId="24" borderId="20" xfId="57" applyNumberFormat="1" applyFont="1" applyFill="1" applyBorder="1" applyAlignment="1" applyProtection="1">
      <alignment horizontal="left" vertical="center" wrapText="1"/>
      <protection/>
    </xf>
    <xf numFmtId="2" fontId="26" fillId="24" borderId="20" xfId="0" applyNumberFormat="1" applyFont="1" applyFill="1" applyBorder="1" applyAlignment="1">
      <alignment/>
    </xf>
    <xf numFmtId="165" fontId="26" fillId="24" borderId="20" xfId="0" applyNumberFormat="1" applyFont="1" applyFill="1" applyBorder="1" applyAlignment="1">
      <alignment/>
    </xf>
    <xf numFmtId="165" fontId="26" fillId="24" borderId="20" xfId="0" applyNumberFormat="1" applyFont="1" applyFill="1" applyBorder="1" applyAlignment="1">
      <alignment/>
    </xf>
    <xf numFmtId="2" fontId="26" fillId="24" borderId="20" xfId="0" applyNumberFormat="1" applyFont="1" applyFill="1" applyBorder="1" applyAlignment="1">
      <alignment/>
    </xf>
    <xf numFmtId="165" fontId="26" fillId="24" borderId="21" xfId="0" applyNumberFormat="1" applyFont="1" applyFill="1" applyBorder="1" applyAlignment="1">
      <alignment/>
    </xf>
    <xf numFmtId="164" fontId="29" fillId="24" borderId="22" xfId="57" applyNumberFormat="1" applyFont="1" applyFill="1" applyBorder="1" applyAlignment="1">
      <alignment vertical="center"/>
      <protection/>
    </xf>
    <xf numFmtId="164" fontId="30" fillId="24" borderId="0" xfId="57" applyNumberFormat="1" applyFont="1" applyFill="1" applyAlignment="1">
      <alignment vertical="center" wrapText="1"/>
      <protection/>
    </xf>
    <xf numFmtId="0" fontId="30" fillId="24" borderId="0" xfId="0" applyFont="1" applyFill="1" applyAlignment="1">
      <alignment/>
    </xf>
    <xf numFmtId="164" fontId="34" fillId="24" borderId="22" xfId="57" applyNumberFormat="1" applyFont="1" applyFill="1" applyBorder="1" applyAlignment="1">
      <alignment vertical="center"/>
      <protection/>
    </xf>
    <xf numFmtId="164" fontId="29" fillId="24" borderId="0" xfId="57" applyNumberFormat="1" applyFont="1" applyFill="1" applyAlignment="1">
      <alignment vertical="center" wrapText="1"/>
      <protection/>
    </xf>
    <xf numFmtId="0" fontId="35" fillId="24" borderId="0" xfId="0" applyFont="1" applyFill="1" applyAlignment="1">
      <alignment/>
    </xf>
    <xf numFmtId="164" fontId="35" fillId="24" borderId="0" xfId="57" applyNumberFormat="1" applyFont="1" applyFill="1" applyAlignment="1">
      <alignment vertical="center" wrapText="1"/>
      <protection/>
    </xf>
    <xf numFmtId="164" fontId="31" fillId="24" borderId="22" xfId="57" applyNumberFormat="1" applyFont="1" applyFill="1" applyBorder="1" applyAlignment="1">
      <alignment vertical="center"/>
      <protection/>
    </xf>
    <xf numFmtId="164" fontId="24" fillId="24" borderId="0" xfId="57" applyNumberFormat="1" applyFont="1" applyFill="1" applyAlignment="1">
      <alignment vertical="center" wrapText="1"/>
      <protection/>
    </xf>
    <xf numFmtId="0" fontId="26" fillId="24" borderId="10" xfId="0" applyFont="1" applyFill="1" applyBorder="1" applyAlignment="1">
      <alignment horizontal="center" vertical="top" wrapText="1"/>
    </xf>
    <xf numFmtId="0" fontId="26" fillId="24" borderId="23" xfId="0" applyFont="1" applyFill="1" applyBorder="1" applyAlignment="1">
      <alignment horizontal="center"/>
    </xf>
    <xf numFmtId="0" fontId="26" fillId="24" borderId="24" xfId="0" applyFont="1" applyFill="1" applyBorder="1" applyAlignment="1">
      <alignment horizontal="center"/>
    </xf>
    <xf numFmtId="0" fontId="26" fillId="24" borderId="25" xfId="0" applyFont="1" applyFill="1" applyBorder="1" applyAlignment="1">
      <alignment horizontal="center"/>
    </xf>
    <xf numFmtId="0" fontId="26" fillId="24" borderId="10" xfId="0" applyFont="1" applyFill="1" applyBorder="1" applyAlignment="1">
      <alignment horizontal="center"/>
    </xf>
    <xf numFmtId="164" fontId="21" fillId="24" borderId="0" xfId="57" applyNumberFormat="1" applyFont="1" applyFill="1" applyBorder="1" applyAlignment="1" applyProtection="1">
      <alignment horizontal="center" vertical="center"/>
      <protection/>
    </xf>
    <xf numFmtId="164" fontId="26" fillId="24" borderId="10" xfId="57" applyNumberFormat="1" applyFont="1" applyFill="1" applyBorder="1" applyAlignment="1">
      <alignment horizontal="center" vertical="center" wrapText="1"/>
      <protection/>
    </xf>
    <xf numFmtId="164" fontId="26" fillId="24" borderId="10" xfId="57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Border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ut03-04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6"/>
  <sheetViews>
    <sheetView tabSelected="1" view="pageBreakPreview" zoomScale="85" zoomScaleNormal="85" zoomScaleSheetLayoutView="85" workbookViewId="0" topLeftCell="A106">
      <selection activeCell="E129" sqref="E129"/>
    </sheetView>
  </sheetViews>
  <sheetFormatPr defaultColWidth="9.140625" defaultRowHeight="12.75"/>
  <cols>
    <col min="1" max="1" width="5.28125" style="61" customWidth="1"/>
    <col min="2" max="2" width="55.00390625" style="62" customWidth="1"/>
    <col min="3" max="3" width="14.57421875" style="3" customWidth="1"/>
    <col min="4" max="4" width="14.00390625" style="3" customWidth="1"/>
    <col min="5" max="5" width="12.7109375" style="3" customWidth="1"/>
    <col min="6" max="6" width="14.00390625" style="3" customWidth="1"/>
    <col min="7" max="8" width="12.7109375" style="3" customWidth="1"/>
    <col min="9" max="9" width="14.140625" style="3" customWidth="1"/>
    <col min="10" max="10" width="13.7109375" style="3" customWidth="1"/>
    <col min="11" max="11" width="13.57421875" style="3" customWidth="1"/>
    <col min="12" max="12" width="14.7109375" style="3" customWidth="1"/>
    <col min="13" max="13" width="13.7109375" style="3" customWidth="1"/>
    <col min="14" max="15" width="14.8515625" style="3" customWidth="1"/>
    <col min="16" max="16" width="14.7109375" style="3" customWidth="1"/>
    <col min="17" max="17" width="14.28125" style="3" customWidth="1"/>
    <col min="18" max="18" width="12.28125" style="3" customWidth="1"/>
    <col min="19" max="16384" width="9.140625" style="3" customWidth="1"/>
  </cols>
  <sheetData>
    <row r="1" spans="1:35" ht="15.75">
      <c r="A1" s="68"/>
      <c r="B1" s="68"/>
      <c r="C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s="7" customFormat="1" ht="16.5" thickBo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 t="s">
        <v>1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16.5" customHeight="1" thickBot="1">
      <c r="A3" s="69" t="s">
        <v>2</v>
      </c>
      <c r="B3" s="70" t="s">
        <v>3</v>
      </c>
      <c r="C3" s="63" t="s">
        <v>4</v>
      </c>
      <c r="D3" s="67" t="s">
        <v>5</v>
      </c>
      <c r="E3" s="67"/>
      <c r="F3" s="67"/>
      <c r="G3" s="67" t="s">
        <v>6</v>
      </c>
      <c r="H3" s="67"/>
      <c r="I3" s="67"/>
      <c r="J3" s="67" t="s">
        <v>7</v>
      </c>
      <c r="K3" s="67"/>
      <c r="L3" s="67"/>
      <c r="M3" s="64" t="s">
        <v>8</v>
      </c>
      <c r="N3" s="65"/>
      <c r="O3" s="66"/>
      <c r="P3" s="63" t="s">
        <v>9</v>
      </c>
      <c r="Q3" s="63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6.5" thickBot="1">
      <c r="A4" s="69"/>
      <c r="B4" s="70"/>
      <c r="C4" s="71"/>
      <c r="D4" s="63" t="s">
        <v>10</v>
      </c>
      <c r="E4" s="63" t="s">
        <v>11</v>
      </c>
      <c r="F4" s="63" t="s">
        <v>12</v>
      </c>
      <c r="G4" s="63" t="s">
        <v>10</v>
      </c>
      <c r="H4" s="63" t="s">
        <v>11</v>
      </c>
      <c r="I4" s="63" t="s">
        <v>12</v>
      </c>
      <c r="J4" s="63" t="s">
        <v>10</v>
      </c>
      <c r="K4" s="63" t="s">
        <v>11</v>
      </c>
      <c r="L4" s="63" t="s">
        <v>12</v>
      </c>
      <c r="M4" s="63" t="s">
        <v>10</v>
      </c>
      <c r="N4" s="63" t="s">
        <v>11</v>
      </c>
      <c r="O4" s="63" t="s">
        <v>12</v>
      </c>
      <c r="P4" s="63" t="s">
        <v>10</v>
      </c>
      <c r="Q4" s="63" t="s">
        <v>11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6.5" thickBot="1">
      <c r="A5" s="69"/>
      <c r="B5" s="70"/>
      <c r="C5" s="71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6.5" thickBot="1">
      <c r="A6" s="69"/>
      <c r="B6" s="70"/>
      <c r="C6" s="71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s="12" customFormat="1" ht="16.5" thickBot="1">
      <c r="A7" s="8" t="s">
        <v>13</v>
      </c>
      <c r="B7" s="9" t="s">
        <v>14</v>
      </c>
      <c r="C7" s="10" t="s">
        <v>15</v>
      </c>
      <c r="D7" s="10" t="s">
        <v>16</v>
      </c>
      <c r="E7" s="10" t="s">
        <v>17</v>
      </c>
      <c r="F7" s="10" t="s">
        <v>18</v>
      </c>
      <c r="G7" s="10" t="s">
        <v>19</v>
      </c>
      <c r="H7" s="10" t="s">
        <v>20</v>
      </c>
      <c r="I7" s="10" t="s">
        <v>21</v>
      </c>
      <c r="J7" s="10" t="s">
        <v>22</v>
      </c>
      <c r="K7" s="10" t="s">
        <v>23</v>
      </c>
      <c r="L7" s="10" t="s">
        <v>24</v>
      </c>
      <c r="M7" s="10" t="s">
        <v>25</v>
      </c>
      <c r="N7" s="10" t="s">
        <v>26</v>
      </c>
      <c r="O7" s="10"/>
      <c r="P7" s="10" t="s">
        <v>27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ht="15.75">
      <c r="A8" s="13" t="s">
        <v>28</v>
      </c>
      <c r="B8" s="14" t="s">
        <v>125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  <c r="R8" s="17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5.75">
      <c r="A9" s="18"/>
      <c r="B9" s="19" t="s">
        <v>29</v>
      </c>
      <c r="C9" s="20">
        <v>5050</v>
      </c>
      <c r="D9" s="20">
        <v>828</v>
      </c>
      <c r="E9" s="20">
        <v>905.9</v>
      </c>
      <c r="F9" s="20">
        <v>672.52</v>
      </c>
      <c r="G9" s="21">
        <v>985</v>
      </c>
      <c r="H9" s="22">
        <v>882.23</v>
      </c>
      <c r="I9" s="22">
        <v>805.37</v>
      </c>
      <c r="J9" s="20">
        <v>943</v>
      </c>
      <c r="K9" s="20">
        <v>1022.6</v>
      </c>
      <c r="L9" s="20">
        <v>1030.93</v>
      </c>
      <c r="M9" s="22">
        <v>1260</v>
      </c>
      <c r="N9" s="22">
        <v>1435.03</v>
      </c>
      <c r="O9" s="20">
        <v>1323.04</v>
      </c>
      <c r="P9" s="20">
        <v>939</v>
      </c>
      <c r="Q9" s="20">
        <v>650</v>
      </c>
      <c r="R9" s="23">
        <v>864.86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5.75">
      <c r="A10" s="18"/>
      <c r="B10" s="19" t="s">
        <v>30</v>
      </c>
      <c r="C10" s="20"/>
      <c r="D10" s="20"/>
      <c r="E10" s="20"/>
      <c r="F10" s="20">
        <v>207.27</v>
      </c>
      <c r="G10" s="22">
        <v>0</v>
      </c>
      <c r="H10" s="22">
        <v>333.2</v>
      </c>
      <c r="I10" s="22">
        <v>332.39</v>
      </c>
      <c r="J10" s="20">
        <v>313</v>
      </c>
      <c r="K10" s="20">
        <v>294</v>
      </c>
      <c r="L10" s="20">
        <v>292.94</v>
      </c>
      <c r="M10" s="22">
        <v>320</v>
      </c>
      <c r="N10" s="22">
        <v>299.53</v>
      </c>
      <c r="O10" s="20">
        <v>303.44</v>
      </c>
      <c r="P10" s="20">
        <v>300</v>
      </c>
      <c r="Q10" s="20">
        <v>300</v>
      </c>
      <c r="R10" s="23">
        <v>311.42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8.75" customHeight="1">
      <c r="A11" s="18"/>
      <c r="B11" s="19" t="s">
        <v>31</v>
      </c>
      <c r="C11" s="20">
        <v>0</v>
      </c>
      <c r="D11" s="20">
        <v>0</v>
      </c>
      <c r="E11" s="20">
        <v>0</v>
      </c>
      <c r="F11" s="20">
        <v>0</v>
      </c>
      <c r="G11" s="21">
        <v>0</v>
      </c>
      <c r="H11" s="22">
        <v>0</v>
      </c>
      <c r="I11" s="22">
        <v>0</v>
      </c>
      <c r="J11" s="20">
        <v>0</v>
      </c>
      <c r="K11" s="20">
        <v>0</v>
      </c>
      <c r="L11" s="20">
        <v>0</v>
      </c>
      <c r="M11" s="22">
        <v>140</v>
      </c>
      <c r="N11" s="22">
        <v>0</v>
      </c>
      <c r="O11" s="20">
        <v>0</v>
      </c>
      <c r="P11" s="20">
        <v>0</v>
      </c>
      <c r="Q11" s="20">
        <v>0</v>
      </c>
      <c r="R11" s="23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5.75">
      <c r="A12" s="18"/>
      <c r="B12" s="19" t="s">
        <v>32</v>
      </c>
      <c r="C12" s="20"/>
      <c r="D12" s="20"/>
      <c r="E12" s="20"/>
      <c r="F12" s="20"/>
      <c r="G12" s="22"/>
      <c r="H12" s="22"/>
      <c r="I12" s="22"/>
      <c r="J12" s="24"/>
      <c r="K12" s="24"/>
      <c r="L12" s="20"/>
      <c r="M12" s="24"/>
      <c r="N12" s="24"/>
      <c r="O12" s="20"/>
      <c r="P12" s="20"/>
      <c r="Q12" s="20"/>
      <c r="R12" s="23">
        <v>0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5.75">
      <c r="A13" s="18"/>
      <c r="B13" s="19" t="s">
        <v>33</v>
      </c>
      <c r="C13" s="20">
        <v>4400</v>
      </c>
      <c r="D13" s="20">
        <v>850</v>
      </c>
      <c r="E13" s="20">
        <v>857.01</v>
      </c>
      <c r="F13" s="20">
        <v>856.81</v>
      </c>
      <c r="G13" s="21">
        <v>870</v>
      </c>
      <c r="H13" s="22">
        <v>965.99</v>
      </c>
      <c r="I13" s="22">
        <v>965.88</v>
      </c>
      <c r="J13" s="20">
        <v>1220</v>
      </c>
      <c r="K13" s="20">
        <v>1218.85</v>
      </c>
      <c r="L13" s="20">
        <v>1212.45</v>
      </c>
      <c r="M13" s="22">
        <v>1470</v>
      </c>
      <c r="N13" s="22">
        <v>1477.9</v>
      </c>
      <c r="O13" s="20">
        <v>1477.9</v>
      </c>
      <c r="P13" s="20">
        <v>1620</v>
      </c>
      <c r="Q13" s="20">
        <v>1620</v>
      </c>
      <c r="R13" s="23">
        <v>1531.68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5.75">
      <c r="A14" s="18"/>
      <c r="B14" s="19" t="s">
        <v>34</v>
      </c>
      <c r="C14" s="20">
        <v>200</v>
      </c>
      <c r="D14" s="20">
        <v>50</v>
      </c>
      <c r="E14" s="20">
        <v>13.5</v>
      </c>
      <c r="F14" s="20">
        <v>13.5</v>
      </c>
      <c r="G14" s="21">
        <v>60</v>
      </c>
      <c r="H14" s="22">
        <v>95.16</v>
      </c>
      <c r="I14" s="22">
        <v>95.16</v>
      </c>
      <c r="J14" s="20">
        <v>125</v>
      </c>
      <c r="K14" s="20">
        <v>125</v>
      </c>
      <c r="L14" s="20">
        <v>80</v>
      </c>
      <c r="M14" s="22">
        <v>125</v>
      </c>
      <c r="N14" s="22">
        <v>425</v>
      </c>
      <c r="O14" s="20">
        <v>425</v>
      </c>
      <c r="P14" s="20">
        <v>325</v>
      </c>
      <c r="Q14" s="20">
        <v>425</v>
      </c>
      <c r="R14" s="23">
        <v>325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5.75">
      <c r="A15" s="18"/>
      <c r="B15" s="19" t="s">
        <v>35</v>
      </c>
      <c r="C15" s="20">
        <v>1280</v>
      </c>
      <c r="D15" s="20">
        <v>320</v>
      </c>
      <c r="E15" s="20">
        <v>323.85</v>
      </c>
      <c r="F15" s="20">
        <v>322.2</v>
      </c>
      <c r="G15" s="21">
        <v>570</v>
      </c>
      <c r="H15" s="22">
        <v>560.17</v>
      </c>
      <c r="I15" s="22">
        <v>557.18</v>
      </c>
      <c r="J15" s="20">
        <v>835</v>
      </c>
      <c r="K15" s="20">
        <v>844.2</v>
      </c>
      <c r="L15" s="20">
        <v>841.39</v>
      </c>
      <c r="M15" s="22">
        <v>1853</v>
      </c>
      <c r="N15" s="22">
        <v>1472.09</v>
      </c>
      <c r="O15" s="20">
        <v>1463.41</v>
      </c>
      <c r="P15" s="20">
        <v>1053</v>
      </c>
      <c r="Q15" s="20">
        <v>2471</v>
      </c>
      <c r="R15" s="23">
        <v>2463.54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5.75">
      <c r="A16" s="18"/>
      <c r="B16" s="19" t="s">
        <v>36</v>
      </c>
      <c r="C16" s="20">
        <v>500</v>
      </c>
      <c r="D16" s="20">
        <v>125</v>
      </c>
      <c r="E16" s="20">
        <v>91</v>
      </c>
      <c r="F16" s="20">
        <v>91</v>
      </c>
      <c r="G16" s="21">
        <v>125</v>
      </c>
      <c r="H16" s="22">
        <v>119.8</v>
      </c>
      <c r="I16" s="22">
        <v>119.71</v>
      </c>
      <c r="J16" s="20">
        <v>125</v>
      </c>
      <c r="K16" s="20">
        <v>125</v>
      </c>
      <c r="L16" s="20">
        <v>124.83</v>
      </c>
      <c r="M16" s="22">
        <v>342</v>
      </c>
      <c r="N16" s="22">
        <v>342</v>
      </c>
      <c r="O16" s="20">
        <v>341.29</v>
      </c>
      <c r="P16" s="20">
        <v>142</v>
      </c>
      <c r="Q16" s="20">
        <v>142</v>
      </c>
      <c r="R16" s="23">
        <v>141.61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5.75">
      <c r="A17" s="18"/>
      <c r="B17" s="19" t="s">
        <v>37</v>
      </c>
      <c r="C17" s="20">
        <v>0</v>
      </c>
      <c r="D17" s="20">
        <v>0</v>
      </c>
      <c r="E17" s="20">
        <v>0</v>
      </c>
      <c r="F17" s="20">
        <v>0</v>
      </c>
      <c r="G17" s="21">
        <v>0</v>
      </c>
      <c r="H17" s="22">
        <v>0</v>
      </c>
      <c r="I17" s="22">
        <v>0</v>
      </c>
      <c r="J17" s="20"/>
      <c r="K17" s="20"/>
      <c r="L17" s="20">
        <v>0</v>
      </c>
      <c r="M17" s="22">
        <v>0</v>
      </c>
      <c r="N17" s="22">
        <v>0</v>
      </c>
      <c r="O17" s="20">
        <v>0</v>
      </c>
      <c r="P17" s="20">
        <v>0</v>
      </c>
      <c r="Q17" s="20">
        <v>0</v>
      </c>
      <c r="R17" s="23">
        <v>0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5.75">
      <c r="A18" s="18"/>
      <c r="B18" s="19" t="s">
        <v>38</v>
      </c>
      <c r="C18" s="20">
        <v>0</v>
      </c>
      <c r="D18" s="20">
        <v>0</v>
      </c>
      <c r="E18" s="20">
        <v>0</v>
      </c>
      <c r="F18" s="20">
        <v>0</v>
      </c>
      <c r="G18" s="21">
        <v>0</v>
      </c>
      <c r="H18" s="22">
        <v>0</v>
      </c>
      <c r="I18" s="22">
        <v>0</v>
      </c>
      <c r="J18" s="20"/>
      <c r="K18" s="20"/>
      <c r="L18" s="20">
        <v>0</v>
      </c>
      <c r="M18" s="22">
        <v>0</v>
      </c>
      <c r="N18" s="22">
        <v>0</v>
      </c>
      <c r="O18" s="20">
        <v>0</v>
      </c>
      <c r="P18" s="20">
        <v>0</v>
      </c>
      <c r="Q18" s="20">
        <v>0</v>
      </c>
      <c r="R18" s="23">
        <v>0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8" customHeight="1">
      <c r="A19" s="18"/>
      <c r="B19" s="19" t="s">
        <v>39</v>
      </c>
      <c r="C19" s="20">
        <v>2600</v>
      </c>
      <c r="D19" s="20">
        <v>577</v>
      </c>
      <c r="E19" s="20">
        <v>773</v>
      </c>
      <c r="F19" s="20">
        <v>772.88</v>
      </c>
      <c r="G19" s="21">
        <v>765</v>
      </c>
      <c r="H19" s="22">
        <v>815</v>
      </c>
      <c r="I19" s="22">
        <v>831.41</v>
      </c>
      <c r="J19" s="20">
        <v>634</v>
      </c>
      <c r="K19" s="20">
        <v>711.5</v>
      </c>
      <c r="L19" s="20">
        <v>711.58</v>
      </c>
      <c r="M19" s="22">
        <v>920</v>
      </c>
      <c r="N19" s="22">
        <v>803.78</v>
      </c>
      <c r="O19" s="20">
        <v>857.22</v>
      </c>
      <c r="P19" s="20">
        <v>945</v>
      </c>
      <c r="Q19" s="20">
        <v>945</v>
      </c>
      <c r="R19" s="23">
        <v>789.98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6.5" customHeight="1">
      <c r="A20" s="18"/>
      <c r="B20" s="19" t="s">
        <v>40</v>
      </c>
      <c r="C20" s="20">
        <v>0</v>
      </c>
      <c r="D20" s="20">
        <v>0</v>
      </c>
      <c r="E20" s="20">
        <v>0</v>
      </c>
      <c r="F20" s="20">
        <v>0</v>
      </c>
      <c r="G20" s="21">
        <v>0</v>
      </c>
      <c r="H20" s="22">
        <v>0</v>
      </c>
      <c r="I20" s="22">
        <v>0</v>
      </c>
      <c r="J20" s="20"/>
      <c r="K20" s="20"/>
      <c r="L20" s="20">
        <v>0</v>
      </c>
      <c r="M20" s="22">
        <v>0</v>
      </c>
      <c r="N20" s="22">
        <v>0</v>
      </c>
      <c r="O20" s="20">
        <v>0</v>
      </c>
      <c r="P20" s="20">
        <v>0</v>
      </c>
      <c r="Q20" s="20">
        <v>0</v>
      </c>
      <c r="R20" s="23">
        <v>0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5.75">
      <c r="A21" s="18"/>
      <c r="B21" s="19" t="s">
        <v>41</v>
      </c>
      <c r="C21" s="20">
        <v>4800</v>
      </c>
      <c r="D21" s="20">
        <v>950</v>
      </c>
      <c r="E21" s="20">
        <v>1054.64</v>
      </c>
      <c r="F21" s="20">
        <v>1054.63</v>
      </c>
      <c r="G21" s="21">
        <v>1350</v>
      </c>
      <c r="H21" s="22">
        <v>1452.15</v>
      </c>
      <c r="I21" s="22">
        <v>1383.14</v>
      </c>
      <c r="J21" s="20">
        <v>1530</v>
      </c>
      <c r="K21" s="20">
        <v>1630</v>
      </c>
      <c r="L21" s="20">
        <v>1667.99</v>
      </c>
      <c r="M21" s="22">
        <v>1545</v>
      </c>
      <c r="N21" s="22">
        <v>1514.8</v>
      </c>
      <c r="O21" s="20">
        <v>1514.8</v>
      </c>
      <c r="P21" s="20">
        <v>1845</v>
      </c>
      <c r="Q21" s="20">
        <v>1845</v>
      </c>
      <c r="R21" s="25">
        <v>1844.92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6.5" customHeight="1">
      <c r="A22" s="18"/>
      <c r="B22" s="19" t="s">
        <v>126</v>
      </c>
      <c r="C22" s="20"/>
      <c r="D22" s="20"/>
      <c r="E22" s="20"/>
      <c r="F22" s="20"/>
      <c r="G22" s="22"/>
      <c r="H22" s="22"/>
      <c r="I22" s="22"/>
      <c r="J22" s="20"/>
      <c r="K22" s="20"/>
      <c r="L22" s="20"/>
      <c r="M22" s="22"/>
      <c r="N22" s="22"/>
      <c r="O22" s="20"/>
      <c r="P22" s="20"/>
      <c r="Q22" s="20"/>
      <c r="R22" s="25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5.75">
      <c r="A23" s="18"/>
      <c r="B23" s="19" t="s">
        <v>42</v>
      </c>
      <c r="C23" s="20">
        <v>750</v>
      </c>
      <c r="D23" s="20">
        <v>195</v>
      </c>
      <c r="E23" s="20">
        <v>21</v>
      </c>
      <c r="F23" s="20">
        <v>21</v>
      </c>
      <c r="G23" s="21">
        <v>110</v>
      </c>
      <c r="H23" s="22">
        <v>58</v>
      </c>
      <c r="I23" s="22">
        <v>57.88</v>
      </c>
      <c r="J23" s="20">
        <v>250</v>
      </c>
      <c r="K23" s="20">
        <v>295.9</v>
      </c>
      <c r="L23" s="20">
        <v>290.89</v>
      </c>
      <c r="M23" s="22">
        <v>0</v>
      </c>
      <c r="N23" s="22">
        <v>285.51</v>
      </c>
      <c r="O23" s="20">
        <v>317.51</v>
      </c>
      <c r="P23" s="20">
        <v>245</v>
      </c>
      <c r="Q23" s="20">
        <v>755</v>
      </c>
      <c r="R23" s="25">
        <v>674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5.75">
      <c r="A24" s="18"/>
      <c r="B24" s="19" t="s">
        <v>43</v>
      </c>
      <c r="C24" s="20">
        <v>0</v>
      </c>
      <c r="D24" s="20">
        <v>0</v>
      </c>
      <c r="E24" s="20">
        <v>0</v>
      </c>
      <c r="F24" s="20">
        <v>0</v>
      </c>
      <c r="G24" s="21">
        <v>0</v>
      </c>
      <c r="H24" s="22">
        <v>0</v>
      </c>
      <c r="I24" s="22">
        <v>0</v>
      </c>
      <c r="J24" s="20"/>
      <c r="K24" s="20"/>
      <c r="L24" s="20">
        <v>0</v>
      </c>
      <c r="M24" s="22">
        <v>0</v>
      </c>
      <c r="N24" s="22">
        <v>0</v>
      </c>
      <c r="O24" s="20">
        <v>0</v>
      </c>
      <c r="P24" s="20">
        <v>0</v>
      </c>
      <c r="Q24" s="20">
        <v>0</v>
      </c>
      <c r="R24" s="25">
        <v>0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s="32" customFormat="1" ht="15.75">
      <c r="A25" s="18"/>
      <c r="B25" s="26" t="s">
        <v>44</v>
      </c>
      <c r="C25" s="27">
        <f>SUM(C9:C24)</f>
        <v>19580</v>
      </c>
      <c r="D25" s="27">
        <f>SUM(D9:D24)</f>
        <v>3895</v>
      </c>
      <c r="E25" s="27">
        <f>SUM(E9:E24)</f>
        <v>4039.8999999999996</v>
      </c>
      <c r="F25" s="27">
        <f>SUM(F9:F24)</f>
        <v>4011.81</v>
      </c>
      <c r="G25" s="28">
        <f>SUM(G8:G24)</f>
        <v>4835</v>
      </c>
      <c r="H25" s="28">
        <f>SUM(H8:H24)</f>
        <v>5281.700000000001</v>
      </c>
      <c r="I25" s="28">
        <f>SUM(I8:I24)</f>
        <v>5148.12</v>
      </c>
      <c r="J25" s="27">
        <f aca="true" t="shared" si="0" ref="J25:R25">SUM(J9:J24)</f>
        <v>5975</v>
      </c>
      <c r="K25" s="27">
        <f t="shared" si="0"/>
        <v>6267.049999999999</v>
      </c>
      <c r="L25" s="27">
        <f t="shared" si="0"/>
        <v>6253</v>
      </c>
      <c r="M25" s="28">
        <f t="shared" si="0"/>
        <v>7975</v>
      </c>
      <c r="N25" s="28">
        <f t="shared" si="0"/>
        <v>8055.64</v>
      </c>
      <c r="O25" s="27">
        <f t="shared" si="0"/>
        <v>8023.610000000001</v>
      </c>
      <c r="P25" s="27">
        <f t="shared" si="0"/>
        <v>7414</v>
      </c>
      <c r="Q25" s="29">
        <f t="shared" si="0"/>
        <v>9153</v>
      </c>
      <c r="R25" s="30">
        <f t="shared" si="0"/>
        <v>8947.01</v>
      </c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</row>
    <row r="26" spans="1:35" ht="15.75">
      <c r="A26" s="18"/>
      <c r="B26" s="19"/>
      <c r="C26" s="20"/>
      <c r="D26" s="20"/>
      <c r="E26" s="20"/>
      <c r="F26" s="29"/>
      <c r="G26" s="22"/>
      <c r="H26" s="22"/>
      <c r="I26" s="22"/>
      <c r="J26" s="20"/>
      <c r="K26" s="33"/>
      <c r="L26" s="27"/>
      <c r="M26" s="22"/>
      <c r="N26" s="22"/>
      <c r="O26" s="27"/>
      <c r="P26" s="20"/>
      <c r="Q26" s="20"/>
      <c r="R26" s="30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5.75">
      <c r="A27" s="18" t="s">
        <v>45</v>
      </c>
      <c r="B27" s="34" t="s">
        <v>127</v>
      </c>
      <c r="C27" s="20"/>
      <c r="D27" s="20"/>
      <c r="E27" s="20"/>
      <c r="F27" s="20"/>
      <c r="G27" s="22"/>
      <c r="H27" s="22"/>
      <c r="I27" s="22"/>
      <c r="J27" s="20"/>
      <c r="K27" s="20"/>
      <c r="L27" s="20"/>
      <c r="M27" s="22"/>
      <c r="N27" s="22"/>
      <c r="O27" s="20"/>
      <c r="P27" s="20"/>
      <c r="Q27" s="20"/>
      <c r="R27" s="25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5.75">
      <c r="A28" s="18"/>
      <c r="B28" s="34" t="s">
        <v>128</v>
      </c>
      <c r="C28" s="20"/>
      <c r="D28" s="20"/>
      <c r="E28" s="20"/>
      <c r="F28" s="20"/>
      <c r="G28" s="22"/>
      <c r="H28" s="22"/>
      <c r="I28" s="22"/>
      <c r="J28" s="20"/>
      <c r="K28" s="20"/>
      <c r="L28" s="20"/>
      <c r="M28" s="22"/>
      <c r="N28" s="22"/>
      <c r="O28" s="20"/>
      <c r="P28" s="20"/>
      <c r="Q28" s="20"/>
      <c r="R28" s="25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5.75">
      <c r="A29" s="18"/>
      <c r="B29" s="19" t="s">
        <v>46</v>
      </c>
      <c r="C29" s="20">
        <v>0</v>
      </c>
      <c r="D29" s="20">
        <v>0</v>
      </c>
      <c r="E29" s="20">
        <v>0</v>
      </c>
      <c r="F29" s="20">
        <v>0</v>
      </c>
      <c r="G29" s="21">
        <v>0</v>
      </c>
      <c r="H29" s="22">
        <v>0</v>
      </c>
      <c r="I29" s="22">
        <v>0</v>
      </c>
      <c r="J29" s="20"/>
      <c r="K29" s="20"/>
      <c r="L29" s="20">
        <v>0</v>
      </c>
      <c r="M29" s="22">
        <v>0</v>
      </c>
      <c r="N29" s="22">
        <v>0</v>
      </c>
      <c r="O29" s="20">
        <v>0</v>
      </c>
      <c r="P29" s="20">
        <v>0</v>
      </c>
      <c r="Q29" s="20">
        <v>0</v>
      </c>
      <c r="R29" s="25">
        <v>0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5.75">
      <c r="A30" s="18"/>
      <c r="B30" s="19" t="s">
        <v>47</v>
      </c>
      <c r="C30" s="20"/>
      <c r="D30" s="20">
        <v>0</v>
      </c>
      <c r="E30" s="20">
        <v>0</v>
      </c>
      <c r="F30" s="20">
        <v>0</v>
      </c>
      <c r="G30" s="21">
        <v>0</v>
      </c>
      <c r="H30" s="22">
        <v>0</v>
      </c>
      <c r="I30" s="22">
        <v>0</v>
      </c>
      <c r="J30" s="20"/>
      <c r="K30" s="20"/>
      <c r="L30" s="20">
        <v>0</v>
      </c>
      <c r="M30" s="22">
        <v>0</v>
      </c>
      <c r="N30" s="22">
        <v>0</v>
      </c>
      <c r="O30" s="20">
        <v>0</v>
      </c>
      <c r="P30" s="20">
        <v>0</v>
      </c>
      <c r="Q30" s="20">
        <v>0</v>
      </c>
      <c r="R30" s="25">
        <v>0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5.75">
      <c r="A31" s="18"/>
      <c r="B31" s="19" t="s">
        <v>48</v>
      </c>
      <c r="C31" s="20">
        <v>40</v>
      </c>
      <c r="D31" s="20">
        <v>10</v>
      </c>
      <c r="E31" s="20">
        <v>0</v>
      </c>
      <c r="F31" s="20">
        <v>0</v>
      </c>
      <c r="G31" s="21">
        <v>10</v>
      </c>
      <c r="H31" s="22">
        <v>7.5</v>
      </c>
      <c r="I31" s="22">
        <v>7.5</v>
      </c>
      <c r="J31" s="20">
        <v>10</v>
      </c>
      <c r="K31" s="20">
        <v>5</v>
      </c>
      <c r="L31" s="20">
        <v>0</v>
      </c>
      <c r="M31" s="22">
        <v>40</v>
      </c>
      <c r="N31" s="22">
        <v>46</v>
      </c>
      <c r="O31" s="20">
        <v>51.36</v>
      </c>
      <c r="P31" s="20">
        <v>60</v>
      </c>
      <c r="Q31" s="20">
        <v>76</v>
      </c>
      <c r="R31" s="25">
        <v>76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5.75">
      <c r="A32" s="18"/>
      <c r="B32" s="19" t="s">
        <v>49</v>
      </c>
      <c r="C32" s="20"/>
      <c r="D32" s="20">
        <v>0</v>
      </c>
      <c r="E32" s="20">
        <v>0</v>
      </c>
      <c r="F32" s="20">
        <v>0</v>
      </c>
      <c r="G32" s="21">
        <v>0</v>
      </c>
      <c r="H32" s="22">
        <v>0</v>
      </c>
      <c r="I32" s="22">
        <v>0</v>
      </c>
      <c r="J32" s="20"/>
      <c r="K32" s="20"/>
      <c r="L32" s="20">
        <v>0</v>
      </c>
      <c r="M32" s="22">
        <v>0</v>
      </c>
      <c r="N32" s="22">
        <v>0</v>
      </c>
      <c r="O32" s="20">
        <v>0</v>
      </c>
      <c r="P32" s="20">
        <v>0</v>
      </c>
      <c r="Q32" s="20">
        <v>0</v>
      </c>
      <c r="R32" s="25">
        <v>0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30">
      <c r="A33" s="18"/>
      <c r="B33" s="19" t="s">
        <v>50</v>
      </c>
      <c r="C33" s="20"/>
      <c r="D33" s="20">
        <v>0</v>
      </c>
      <c r="E33" s="20">
        <v>0</v>
      </c>
      <c r="F33" s="20">
        <v>0</v>
      </c>
      <c r="G33" s="21">
        <v>0</v>
      </c>
      <c r="H33" s="22">
        <v>0</v>
      </c>
      <c r="I33" s="22">
        <v>0</v>
      </c>
      <c r="J33" s="20"/>
      <c r="K33" s="20"/>
      <c r="L33" s="20">
        <v>0</v>
      </c>
      <c r="M33" s="22">
        <v>0</v>
      </c>
      <c r="N33" s="22">
        <v>0</v>
      </c>
      <c r="O33" s="20">
        <v>28</v>
      </c>
      <c r="P33" s="20">
        <v>50</v>
      </c>
      <c r="Q33" s="20">
        <v>50</v>
      </c>
      <c r="R33" s="25">
        <v>50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5.75">
      <c r="A34" s="18"/>
      <c r="B34" s="19" t="s">
        <v>51</v>
      </c>
      <c r="C34" s="20"/>
      <c r="D34" s="20">
        <v>0</v>
      </c>
      <c r="E34" s="20">
        <v>0</v>
      </c>
      <c r="F34" s="20">
        <v>0</v>
      </c>
      <c r="G34" s="22">
        <v>0</v>
      </c>
      <c r="H34" s="22">
        <v>0</v>
      </c>
      <c r="I34" s="22">
        <v>0</v>
      </c>
      <c r="J34" s="20"/>
      <c r="K34" s="20"/>
      <c r="L34" s="20">
        <v>0</v>
      </c>
      <c r="M34" s="22">
        <v>0</v>
      </c>
      <c r="N34" s="22">
        <v>0</v>
      </c>
      <c r="O34" s="20">
        <v>0</v>
      </c>
      <c r="P34" s="20">
        <v>20</v>
      </c>
      <c r="Q34" s="20">
        <v>0</v>
      </c>
      <c r="R34" s="25">
        <v>20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5.75">
      <c r="A35" s="18"/>
      <c r="B35" s="19" t="s">
        <v>52</v>
      </c>
      <c r="C35" s="20">
        <v>0</v>
      </c>
      <c r="D35" s="20">
        <v>0</v>
      </c>
      <c r="E35" s="20">
        <v>0</v>
      </c>
      <c r="F35" s="20">
        <v>0</v>
      </c>
      <c r="G35" s="22">
        <v>0</v>
      </c>
      <c r="H35" s="22">
        <v>0</v>
      </c>
      <c r="I35" s="22">
        <v>0</v>
      </c>
      <c r="J35" s="20"/>
      <c r="K35" s="20"/>
      <c r="L35" s="20">
        <v>0</v>
      </c>
      <c r="M35" s="22">
        <v>0</v>
      </c>
      <c r="N35" s="22">
        <v>0</v>
      </c>
      <c r="O35" s="20">
        <v>0</v>
      </c>
      <c r="P35" s="20">
        <v>10</v>
      </c>
      <c r="Q35" s="20">
        <v>20</v>
      </c>
      <c r="R35" s="25">
        <v>0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5.75">
      <c r="A36" s="18"/>
      <c r="B36" s="34" t="s">
        <v>129</v>
      </c>
      <c r="C36" s="20"/>
      <c r="D36" s="20"/>
      <c r="E36" s="20"/>
      <c r="F36" s="20"/>
      <c r="G36" s="22"/>
      <c r="H36" s="22"/>
      <c r="I36" s="22"/>
      <c r="J36" s="20"/>
      <c r="K36" s="20"/>
      <c r="L36" s="20"/>
      <c r="M36" s="22"/>
      <c r="N36" s="22"/>
      <c r="O36" s="20"/>
      <c r="P36" s="20"/>
      <c r="Q36" s="20"/>
      <c r="R36" s="25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5.75">
      <c r="A37" s="18"/>
      <c r="B37" s="19" t="s">
        <v>53</v>
      </c>
      <c r="C37" s="20"/>
      <c r="D37" s="20"/>
      <c r="E37" s="20"/>
      <c r="F37" s="20">
        <v>0</v>
      </c>
      <c r="G37" s="21">
        <v>0</v>
      </c>
      <c r="H37" s="22">
        <v>0</v>
      </c>
      <c r="I37" s="22">
        <v>0</v>
      </c>
      <c r="J37" s="20"/>
      <c r="K37" s="20"/>
      <c r="L37" s="20">
        <v>0</v>
      </c>
      <c r="M37" s="22">
        <v>0</v>
      </c>
      <c r="N37" s="22">
        <v>0</v>
      </c>
      <c r="O37" s="20">
        <v>0</v>
      </c>
      <c r="P37" s="20">
        <v>0</v>
      </c>
      <c r="Q37" s="20">
        <v>10</v>
      </c>
      <c r="R37" s="25">
        <v>0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5.75">
      <c r="A38" s="18"/>
      <c r="B38" s="19" t="s">
        <v>54</v>
      </c>
      <c r="C38" s="20">
        <v>0</v>
      </c>
      <c r="D38" s="20">
        <v>0</v>
      </c>
      <c r="E38" s="20">
        <v>0</v>
      </c>
      <c r="F38" s="20">
        <v>0</v>
      </c>
      <c r="G38" s="35">
        <v>0</v>
      </c>
      <c r="H38" s="22">
        <v>0</v>
      </c>
      <c r="I38" s="22">
        <v>0</v>
      </c>
      <c r="J38" s="20"/>
      <c r="K38" s="20"/>
      <c r="L38" s="20">
        <v>0</v>
      </c>
      <c r="M38" s="22">
        <v>0</v>
      </c>
      <c r="N38" s="22">
        <v>0</v>
      </c>
      <c r="O38" s="20">
        <v>0</v>
      </c>
      <c r="P38" s="20">
        <v>0</v>
      </c>
      <c r="Q38" s="20">
        <v>0</v>
      </c>
      <c r="R38" s="25">
        <v>10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5.75">
      <c r="A39" s="18"/>
      <c r="B39" s="34" t="s">
        <v>55</v>
      </c>
      <c r="C39" s="20">
        <v>112</v>
      </c>
      <c r="D39" s="20">
        <v>28</v>
      </c>
      <c r="E39" s="20">
        <v>34.1</v>
      </c>
      <c r="F39" s="20">
        <v>33.92</v>
      </c>
      <c r="G39" s="35">
        <v>30</v>
      </c>
      <c r="H39" s="22">
        <v>45</v>
      </c>
      <c r="I39" s="22">
        <v>46.56</v>
      </c>
      <c r="J39" s="20">
        <v>45</v>
      </c>
      <c r="K39" s="20">
        <v>45</v>
      </c>
      <c r="L39" s="20">
        <v>44.49</v>
      </c>
      <c r="M39" s="22">
        <v>45</v>
      </c>
      <c r="N39" s="22">
        <v>35.5</v>
      </c>
      <c r="O39" s="20">
        <v>34.93</v>
      </c>
      <c r="P39" s="20">
        <v>53</v>
      </c>
      <c r="Q39" s="20">
        <v>46.75</v>
      </c>
      <c r="R39" s="25">
        <v>35.19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5.75">
      <c r="A40" s="18"/>
      <c r="B40" s="34" t="s">
        <v>130</v>
      </c>
      <c r="C40" s="20"/>
      <c r="D40" s="20"/>
      <c r="E40" s="20"/>
      <c r="F40" s="20"/>
      <c r="G40" s="35"/>
      <c r="H40" s="22"/>
      <c r="I40" s="22"/>
      <c r="J40" s="20"/>
      <c r="K40" s="20"/>
      <c r="L40" s="20"/>
      <c r="M40" s="22"/>
      <c r="N40" s="22"/>
      <c r="O40" s="20"/>
      <c r="P40" s="20"/>
      <c r="Q40" s="20"/>
      <c r="R40" s="25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5.75">
      <c r="A41" s="18"/>
      <c r="B41" s="19" t="s">
        <v>56</v>
      </c>
      <c r="C41" s="20">
        <v>3000</v>
      </c>
      <c r="D41" s="20">
        <v>800</v>
      </c>
      <c r="E41" s="20">
        <v>863.38</v>
      </c>
      <c r="F41" s="20">
        <v>861.28</v>
      </c>
      <c r="G41" s="35">
        <v>1102</v>
      </c>
      <c r="H41" s="22">
        <v>1087.45</v>
      </c>
      <c r="I41" s="22">
        <v>1079.07</v>
      </c>
      <c r="J41" s="20">
        <v>1332</v>
      </c>
      <c r="K41" s="20">
        <v>1214</v>
      </c>
      <c r="L41" s="20">
        <v>1211.83</v>
      </c>
      <c r="M41" s="22">
        <v>2343</v>
      </c>
      <c r="N41" s="22">
        <v>2774</v>
      </c>
      <c r="O41" s="20">
        <v>2294.22</v>
      </c>
      <c r="P41" s="20">
        <v>8656</v>
      </c>
      <c r="Q41" s="20">
        <v>2778</v>
      </c>
      <c r="R41" s="25">
        <v>2754.04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5.75">
      <c r="A42" s="18"/>
      <c r="B42" s="19" t="s">
        <v>57</v>
      </c>
      <c r="C42" s="24"/>
      <c r="D42" s="20">
        <v>0</v>
      </c>
      <c r="E42" s="20">
        <v>0</v>
      </c>
      <c r="F42" s="20">
        <v>0</v>
      </c>
      <c r="G42" s="35">
        <v>0</v>
      </c>
      <c r="H42" s="22">
        <v>0</v>
      </c>
      <c r="I42" s="22">
        <v>0</v>
      </c>
      <c r="J42" s="20"/>
      <c r="K42" s="20"/>
      <c r="L42" s="20">
        <v>0</v>
      </c>
      <c r="M42" s="22">
        <v>0</v>
      </c>
      <c r="N42" s="22">
        <v>0</v>
      </c>
      <c r="O42" s="20">
        <v>395.36</v>
      </c>
      <c r="P42" s="20">
        <v>0</v>
      </c>
      <c r="Q42" s="20">
        <v>0</v>
      </c>
      <c r="R42" s="25">
        <v>333.45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s="32" customFormat="1" ht="15.75">
      <c r="A43" s="18"/>
      <c r="B43" s="26" t="s">
        <v>58</v>
      </c>
      <c r="C43" s="27">
        <f>SUM(C29:C42)</f>
        <v>3152</v>
      </c>
      <c r="D43" s="27">
        <f>SUM(D29:D42)</f>
        <v>838</v>
      </c>
      <c r="E43" s="27">
        <f>SUM(E29:E42)</f>
        <v>897.48</v>
      </c>
      <c r="F43" s="27">
        <f>SUM(F29:F42)</f>
        <v>895.1999999999999</v>
      </c>
      <c r="G43" s="36">
        <f>SUM(G28:G42)</f>
        <v>1142</v>
      </c>
      <c r="H43" s="36">
        <f>SUM(H28:H42)</f>
        <v>1139.95</v>
      </c>
      <c r="I43" s="36">
        <f>SUM(I28:I42)</f>
        <v>1133.1299999999999</v>
      </c>
      <c r="J43" s="27">
        <f aca="true" t="shared" si="1" ref="J43:R43">SUM(J29:J42)</f>
        <v>1387</v>
      </c>
      <c r="K43" s="27">
        <f t="shared" si="1"/>
        <v>1264</v>
      </c>
      <c r="L43" s="27">
        <f t="shared" si="1"/>
        <v>1256.32</v>
      </c>
      <c r="M43" s="28">
        <f t="shared" si="1"/>
        <v>2428</v>
      </c>
      <c r="N43" s="28">
        <f t="shared" si="1"/>
        <v>2855.5</v>
      </c>
      <c r="O43" s="27">
        <f t="shared" si="1"/>
        <v>2803.87</v>
      </c>
      <c r="P43" s="27">
        <f t="shared" si="1"/>
        <v>8849</v>
      </c>
      <c r="Q43" s="29">
        <f t="shared" si="1"/>
        <v>2980.75</v>
      </c>
      <c r="R43" s="30">
        <f t="shared" si="1"/>
        <v>3278.68</v>
      </c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</row>
    <row r="44" spans="1:35" ht="15.75">
      <c r="A44" s="18"/>
      <c r="B44" s="19"/>
      <c r="C44" s="27"/>
      <c r="D44" s="27"/>
      <c r="E44" s="27"/>
      <c r="F44" s="27"/>
      <c r="G44" s="28"/>
      <c r="H44" s="28"/>
      <c r="I44" s="28"/>
      <c r="J44" s="27"/>
      <c r="K44" s="37"/>
      <c r="L44" s="27"/>
      <c r="M44" s="28"/>
      <c r="N44" s="28"/>
      <c r="O44" s="27"/>
      <c r="P44" s="27"/>
      <c r="Q44" s="20"/>
      <c r="R44" s="30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ht="15.75">
      <c r="A45" s="18" t="s">
        <v>59</v>
      </c>
      <c r="B45" s="34" t="s">
        <v>131</v>
      </c>
      <c r="C45" s="27">
        <v>0</v>
      </c>
      <c r="D45" s="27">
        <v>0</v>
      </c>
      <c r="E45" s="27">
        <v>0</v>
      </c>
      <c r="F45" s="27">
        <v>0</v>
      </c>
      <c r="G45" s="28">
        <v>0</v>
      </c>
      <c r="H45" s="28">
        <v>0</v>
      </c>
      <c r="I45" s="28">
        <v>0</v>
      </c>
      <c r="J45" s="27">
        <v>0</v>
      </c>
      <c r="K45" s="27">
        <v>0</v>
      </c>
      <c r="L45" s="27">
        <v>0</v>
      </c>
      <c r="M45" s="28">
        <v>0</v>
      </c>
      <c r="N45" s="28">
        <v>0</v>
      </c>
      <c r="O45" s="27">
        <v>0</v>
      </c>
      <c r="P45" s="27">
        <v>0</v>
      </c>
      <c r="Q45" s="29">
        <v>0</v>
      </c>
      <c r="R45" s="30">
        <v>0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ht="15.75">
      <c r="A46" s="18"/>
      <c r="B46" s="19"/>
      <c r="C46" s="20"/>
      <c r="D46" s="20"/>
      <c r="E46" s="20"/>
      <c r="F46" s="29"/>
      <c r="G46" s="22"/>
      <c r="H46" s="22"/>
      <c r="I46" s="22"/>
      <c r="J46" s="20"/>
      <c r="K46" s="20"/>
      <c r="L46" s="20"/>
      <c r="M46" s="22"/>
      <c r="N46" s="22"/>
      <c r="O46" s="20"/>
      <c r="P46" s="20"/>
      <c r="Q46" s="20"/>
      <c r="R46" s="25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ht="15.75">
      <c r="A47" s="18" t="s">
        <v>60</v>
      </c>
      <c r="B47" s="34" t="s">
        <v>132</v>
      </c>
      <c r="C47" s="20"/>
      <c r="D47" s="20"/>
      <c r="E47" s="20"/>
      <c r="F47" s="20"/>
      <c r="G47" s="22"/>
      <c r="H47" s="22"/>
      <c r="I47" s="22"/>
      <c r="J47" s="20"/>
      <c r="K47" s="20"/>
      <c r="L47" s="20"/>
      <c r="M47" s="22"/>
      <c r="N47" s="22"/>
      <c r="O47" s="20"/>
      <c r="P47" s="20"/>
      <c r="Q47" s="20"/>
      <c r="R47" s="25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ht="15.75">
      <c r="A48" s="18"/>
      <c r="B48" s="19" t="s">
        <v>61</v>
      </c>
      <c r="C48" s="20">
        <v>0</v>
      </c>
      <c r="D48" s="20">
        <v>0</v>
      </c>
      <c r="E48" s="20">
        <v>0</v>
      </c>
      <c r="F48" s="20">
        <v>0</v>
      </c>
      <c r="G48" s="35">
        <v>0</v>
      </c>
      <c r="H48" s="22">
        <v>0</v>
      </c>
      <c r="I48" s="22">
        <v>0</v>
      </c>
      <c r="J48" s="20"/>
      <c r="K48" s="20"/>
      <c r="L48" s="20">
        <v>0</v>
      </c>
      <c r="M48" s="22">
        <v>0</v>
      </c>
      <c r="N48" s="22">
        <v>0</v>
      </c>
      <c r="O48" s="20">
        <v>0</v>
      </c>
      <c r="P48" s="20">
        <v>0</v>
      </c>
      <c r="Q48" s="20">
        <v>0</v>
      </c>
      <c r="R48" s="25">
        <v>0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15.75">
      <c r="A49" s="18"/>
      <c r="B49" s="19" t="s">
        <v>62</v>
      </c>
      <c r="C49" s="20">
        <v>5190</v>
      </c>
      <c r="D49" s="20">
        <v>1297.5</v>
      </c>
      <c r="E49" s="20">
        <v>1323.25</v>
      </c>
      <c r="F49" s="20">
        <v>1399.08</v>
      </c>
      <c r="G49" s="35">
        <v>1432</v>
      </c>
      <c r="H49" s="22">
        <v>867.58</v>
      </c>
      <c r="I49" s="22">
        <v>926.78</v>
      </c>
      <c r="J49" s="20">
        <v>2029</v>
      </c>
      <c r="K49" s="20">
        <v>2283.78</v>
      </c>
      <c r="L49" s="20">
        <v>2282.45</v>
      </c>
      <c r="M49" s="22">
        <v>2336</v>
      </c>
      <c r="N49" s="22">
        <v>1554.97</v>
      </c>
      <c r="O49" s="20">
        <v>1657.94</v>
      </c>
      <c r="P49" s="20">
        <v>2101</v>
      </c>
      <c r="Q49" s="20">
        <v>2101</v>
      </c>
      <c r="R49" s="25">
        <v>1440.93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5.75">
      <c r="A50" s="18"/>
      <c r="B50" s="19" t="s">
        <v>63</v>
      </c>
      <c r="C50" s="20">
        <v>0</v>
      </c>
      <c r="D50" s="20">
        <v>0</v>
      </c>
      <c r="E50" s="20">
        <v>0</v>
      </c>
      <c r="F50" s="20">
        <v>0</v>
      </c>
      <c r="G50" s="35">
        <v>0</v>
      </c>
      <c r="H50" s="22">
        <v>0</v>
      </c>
      <c r="I50" s="22">
        <v>0</v>
      </c>
      <c r="J50" s="20"/>
      <c r="K50" s="20"/>
      <c r="L50" s="20">
        <v>0</v>
      </c>
      <c r="M50" s="22">
        <v>0</v>
      </c>
      <c r="N50" s="22">
        <v>0</v>
      </c>
      <c r="O50" s="20">
        <v>0</v>
      </c>
      <c r="P50" s="20">
        <v>0</v>
      </c>
      <c r="Q50" s="20">
        <v>0</v>
      </c>
      <c r="R50" s="25">
        <v>0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30">
      <c r="A51" s="18"/>
      <c r="B51" s="19" t="s">
        <v>64</v>
      </c>
      <c r="C51" s="20">
        <v>2180</v>
      </c>
      <c r="D51" s="20">
        <v>545</v>
      </c>
      <c r="E51" s="20">
        <v>1247.11</v>
      </c>
      <c r="F51" s="20">
        <v>1212.11</v>
      </c>
      <c r="G51" s="35">
        <v>1090</v>
      </c>
      <c r="H51" s="22">
        <v>929.75</v>
      </c>
      <c r="I51" s="22">
        <v>878.88</v>
      </c>
      <c r="J51" s="20">
        <v>1468</v>
      </c>
      <c r="K51" s="20">
        <v>1251.26</v>
      </c>
      <c r="L51" s="20">
        <v>1269.79</v>
      </c>
      <c r="M51" s="22">
        <v>1568</v>
      </c>
      <c r="N51" s="22">
        <v>2877.09</v>
      </c>
      <c r="O51" s="20">
        <v>2876.47</v>
      </c>
      <c r="P51" s="20">
        <v>5358</v>
      </c>
      <c r="Q51" s="20">
        <v>2302</v>
      </c>
      <c r="R51" s="25">
        <v>3813.51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s="32" customFormat="1" ht="15.75">
      <c r="A52" s="18"/>
      <c r="B52" s="26" t="s">
        <v>65</v>
      </c>
      <c r="C52" s="27">
        <f aca="true" t="shared" si="2" ref="C52:R52">SUM(C48:C51)</f>
        <v>7370</v>
      </c>
      <c r="D52" s="27">
        <f t="shared" si="2"/>
        <v>1842.5</v>
      </c>
      <c r="E52" s="27">
        <f t="shared" si="2"/>
        <v>2570.3599999999997</v>
      </c>
      <c r="F52" s="27">
        <f t="shared" si="2"/>
        <v>2611.1899999999996</v>
      </c>
      <c r="G52" s="28">
        <f t="shared" si="2"/>
        <v>2522</v>
      </c>
      <c r="H52" s="28">
        <f t="shared" si="2"/>
        <v>1797.33</v>
      </c>
      <c r="I52" s="28">
        <f t="shared" si="2"/>
        <v>1805.6599999999999</v>
      </c>
      <c r="J52" s="27">
        <f t="shared" si="2"/>
        <v>3497</v>
      </c>
      <c r="K52" s="27">
        <f t="shared" si="2"/>
        <v>3535.04</v>
      </c>
      <c r="L52" s="27">
        <f t="shared" si="2"/>
        <v>3552.24</v>
      </c>
      <c r="M52" s="28">
        <f t="shared" si="2"/>
        <v>3904</v>
      </c>
      <c r="N52" s="28">
        <f t="shared" si="2"/>
        <v>4432.06</v>
      </c>
      <c r="O52" s="27">
        <f t="shared" si="2"/>
        <v>4534.41</v>
      </c>
      <c r="P52" s="27">
        <f t="shared" si="2"/>
        <v>7459</v>
      </c>
      <c r="Q52" s="29">
        <f t="shared" si="2"/>
        <v>4403</v>
      </c>
      <c r="R52" s="30">
        <f t="shared" si="2"/>
        <v>5254.4400000000005</v>
      </c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</row>
    <row r="53" spans="1:35" ht="15.75">
      <c r="A53" s="18"/>
      <c r="B53" s="19"/>
      <c r="C53" s="20"/>
      <c r="D53" s="20"/>
      <c r="E53" s="20"/>
      <c r="F53" s="29"/>
      <c r="G53" s="22"/>
      <c r="H53" s="22"/>
      <c r="I53" s="22"/>
      <c r="J53" s="20"/>
      <c r="K53" s="38"/>
      <c r="L53" s="20"/>
      <c r="M53" s="22"/>
      <c r="N53" s="22"/>
      <c r="O53" s="20"/>
      <c r="P53" s="20"/>
      <c r="Q53" s="20"/>
      <c r="R53" s="25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15.75">
      <c r="A54" s="18" t="s">
        <v>66</v>
      </c>
      <c r="B54" s="34" t="s">
        <v>133</v>
      </c>
      <c r="C54" s="20"/>
      <c r="D54" s="20"/>
      <c r="E54" s="20"/>
      <c r="F54" s="20"/>
      <c r="G54" s="22"/>
      <c r="H54" s="22"/>
      <c r="I54" s="22"/>
      <c r="J54" s="20"/>
      <c r="K54" s="20"/>
      <c r="L54" s="20"/>
      <c r="M54" s="22"/>
      <c r="N54" s="22"/>
      <c r="O54" s="20"/>
      <c r="P54" s="20"/>
      <c r="Q54" s="20"/>
      <c r="R54" s="25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5.75">
      <c r="A55" s="18"/>
      <c r="B55" s="19" t="s">
        <v>67</v>
      </c>
      <c r="C55" s="20">
        <v>16500</v>
      </c>
      <c r="D55" s="20">
        <v>2753.4</v>
      </c>
      <c r="E55" s="20">
        <v>2498.6</v>
      </c>
      <c r="F55" s="20">
        <v>2497.48</v>
      </c>
      <c r="G55" s="35">
        <v>2700</v>
      </c>
      <c r="H55" s="22">
        <v>2665.7</v>
      </c>
      <c r="I55" s="22">
        <v>2665.07</v>
      </c>
      <c r="J55" s="20">
        <v>2800</v>
      </c>
      <c r="K55" s="20">
        <v>3087.9</v>
      </c>
      <c r="L55" s="20">
        <v>3086.74</v>
      </c>
      <c r="M55" s="22">
        <v>3400</v>
      </c>
      <c r="N55" s="22">
        <v>3363.73</v>
      </c>
      <c r="O55" s="20">
        <v>3453.6</v>
      </c>
      <c r="P55" s="20">
        <v>3600</v>
      </c>
      <c r="Q55" s="20">
        <v>4491.5</v>
      </c>
      <c r="R55" s="25">
        <v>4432.23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5.75">
      <c r="A56" s="18"/>
      <c r="B56" s="19" t="s">
        <v>68</v>
      </c>
      <c r="C56" s="20">
        <v>60</v>
      </c>
      <c r="D56" s="20">
        <v>15</v>
      </c>
      <c r="E56" s="20">
        <v>15</v>
      </c>
      <c r="F56" s="20">
        <v>4.55</v>
      </c>
      <c r="G56" s="35">
        <v>15</v>
      </c>
      <c r="H56" s="22">
        <v>15</v>
      </c>
      <c r="I56" s="22">
        <v>14.96</v>
      </c>
      <c r="J56" s="20">
        <v>15</v>
      </c>
      <c r="K56" s="20">
        <v>15</v>
      </c>
      <c r="L56" s="20">
        <f>14.92+5</f>
        <v>19.92</v>
      </c>
      <c r="M56" s="22">
        <v>15</v>
      </c>
      <c r="N56" s="22">
        <v>15</v>
      </c>
      <c r="O56" s="20">
        <v>14.99</v>
      </c>
      <c r="P56" s="20">
        <v>15</v>
      </c>
      <c r="Q56" s="20">
        <v>23.5</v>
      </c>
      <c r="R56" s="25">
        <v>23.48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s="32" customFormat="1" ht="15.75">
      <c r="A57" s="18"/>
      <c r="B57" s="26" t="s">
        <v>69</v>
      </c>
      <c r="C57" s="27">
        <f>SUM(C55:C56)</f>
        <v>16560</v>
      </c>
      <c r="D57" s="27">
        <f>SUM(D55:D56)</f>
        <v>2768.4</v>
      </c>
      <c r="E57" s="27">
        <f>SUM(E55:E56)</f>
        <v>2513.6</v>
      </c>
      <c r="F57" s="27">
        <f>SUM(F55:F56)</f>
        <v>2502.03</v>
      </c>
      <c r="G57" s="36">
        <v>2715</v>
      </c>
      <c r="H57" s="36">
        <f>SUM(H55:H56)</f>
        <v>2680.7</v>
      </c>
      <c r="I57" s="36">
        <f>SUM(I55:I56)</f>
        <v>2680.03</v>
      </c>
      <c r="J57" s="27">
        <f>SUM(J55:J56)</f>
        <v>2815</v>
      </c>
      <c r="K57" s="27">
        <f>SUM(K55:K56)</f>
        <v>3102.9</v>
      </c>
      <c r="L57" s="27">
        <f>SUM(L55:L56)</f>
        <v>3106.66</v>
      </c>
      <c r="M57" s="36">
        <v>3415</v>
      </c>
      <c r="N57" s="28">
        <f>SUM(N55:N56)</f>
        <v>3378.73</v>
      </c>
      <c r="O57" s="27">
        <f>SUM(O55:O56)</f>
        <v>3468.5899999999997</v>
      </c>
      <c r="P57" s="27">
        <f>SUM(P55:P56)</f>
        <v>3615</v>
      </c>
      <c r="Q57" s="29">
        <f>SUM(Q55:Q56)</f>
        <v>4515</v>
      </c>
      <c r="R57" s="30">
        <f>SUM(R55:R56)</f>
        <v>4455.709999999999</v>
      </c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</row>
    <row r="58" spans="1:35" ht="15.75">
      <c r="A58" s="18"/>
      <c r="B58" s="34"/>
      <c r="C58" s="20"/>
      <c r="D58" s="20"/>
      <c r="E58" s="20"/>
      <c r="F58" s="29"/>
      <c r="G58" s="22"/>
      <c r="H58" s="22"/>
      <c r="I58" s="22"/>
      <c r="J58" s="20"/>
      <c r="K58" s="39"/>
      <c r="L58" s="29"/>
      <c r="M58" s="22"/>
      <c r="N58" s="22"/>
      <c r="O58" s="29"/>
      <c r="P58" s="29"/>
      <c r="Q58" s="29"/>
      <c r="R58" s="25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5.75">
      <c r="A59" s="18" t="s">
        <v>70</v>
      </c>
      <c r="B59" s="34" t="s">
        <v>134</v>
      </c>
      <c r="C59" s="20"/>
      <c r="D59" s="20"/>
      <c r="E59" s="20"/>
      <c r="F59" s="20"/>
      <c r="G59" s="22"/>
      <c r="H59" s="22"/>
      <c r="I59" s="22"/>
      <c r="J59" s="20"/>
      <c r="K59" s="20"/>
      <c r="L59" s="20"/>
      <c r="M59" s="22"/>
      <c r="N59" s="22"/>
      <c r="O59" s="20"/>
      <c r="P59" s="20"/>
      <c r="Q59" s="20"/>
      <c r="R59" s="25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5.75">
      <c r="A60" s="18"/>
      <c r="B60" s="19" t="s">
        <v>71</v>
      </c>
      <c r="C60" s="20">
        <v>7100</v>
      </c>
      <c r="D60" s="20">
        <v>1637.5</v>
      </c>
      <c r="E60" s="20">
        <v>1144.85</v>
      </c>
      <c r="F60" s="20">
        <v>1147.67</v>
      </c>
      <c r="G60" s="35">
        <v>390</v>
      </c>
      <c r="H60" s="22">
        <v>1040.1</v>
      </c>
      <c r="I60" s="22">
        <v>337.21</v>
      </c>
      <c r="J60" s="20">
        <f>398+1390</f>
        <v>1788</v>
      </c>
      <c r="K60" s="20">
        <f>424.95+1390</f>
        <v>1814.95</v>
      </c>
      <c r="L60" s="20">
        <f>435.48+1397</f>
        <v>1832.48</v>
      </c>
      <c r="M60" s="22">
        <v>1907.52</v>
      </c>
      <c r="N60" s="22">
        <f>523.48+1290</f>
        <v>1813.48</v>
      </c>
      <c r="O60" s="20">
        <f>521.25+1290</f>
        <v>1811.25</v>
      </c>
      <c r="P60" s="20">
        <f>517.52+1290</f>
        <v>1807.52</v>
      </c>
      <c r="Q60" s="20">
        <f>529.52+1290</f>
        <v>1819.52</v>
      </c>
      <c r="R60" s="25">
        <f>458.93+1289.95</f>
        <v>1748.88</v>
      </c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6.5" customHeight="1">
      <c r="A61" s="18"/>
      <c r="B61" s="19" t="s">
        <v>72</v>
      </c>
      <c r="C61" s="20">
        <v>10200</v>
      </c>
      <c r="D61" s="20">
        <v>2662.5</v>
      </c>
      <c r="E61" s="20">
        <v>1628.01</v>
      </c>
      <c r="F61" s="20">
        <v>1628</v>
      </c>
      <c r="G61" s="35">
        <f>2860+470</f>
        <v>3330</v>
      </c>
      <c r="H61" s="22">
        <v>2271.96</v>
      </c>
      <c r="I61" s="22">
        <v>2272.36</v>
      </c>
      <c r="J61" s="40">
        <v>2252</v>
      </c>
      <c r="K61" s="40">
        <v>2239.19</v>
      </c>
      <c r="L61" s="20">
        <v>2217.05</v>
      </c>
      <c r="M61" s="22">
        <v>3632.48</v>
      </c>
      <c r="N61" s="22">
        <v>3703.52</v>
      </c>
      <c r="O61" s="20">
        <v>3700.48</v>
      </c>
      <c r="P61" s="20">
        <v>6732.48</v>
      </c>
      <c r="Q61" s="20">
        <v>8544.98</v>
      </c>
      <c r="R61" s="25">
        <v>8563.48</v>
      </c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5.75">
      <c r="A62" s="18"/>
      <c r="B62" s="19" t="s">
        <v>73</v>
      </c>
      <c r="C62" s="20">
        <v>0</v>
      </c>
      <c r="D62" s="20">
        <v>0</v>
      </c>
      <c r="E62" s="20">
        <v>0</v>
      </c>
      <c r="F62" s="20">
        <v>0</v>
      </c>
      <c r="G62" s="35">
        <v>0</v>
      </c>
      <c r="H62" s="22">
        <v>0</v>
      </c>
      <c r="I62" s="22">
        <v>755.69</v>
      </c>
      <c r="J62" s="20"/>
      <c r="K62" s="20"/>
      <c r="L62" s="20">
        <v>0</v>
      </c>
      <c r="M62" s="22">
        <v>0</v>
      </c>
      <c r="N62" s="22">
        <v>0</v>
      </c>
      <c r="O62" s="20">
        <v>0</v>
      </c>
      <c r="P62" s="20">
        <v>0</v>
      </c>
      <c r="Q62" s="20">
        <v>0</v>
      </c>
      <c r="R62" s="25">
        <v>0</v>
      </c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s="32" customFormat="1" ht="15.75">
      <c r="A63" s="18"/>
      <c r="B63" s="26" t="s">
        <v>74</v>
      </c>
      <c r="C63" s="27">
        <f aca="true" t="shared" si="3" ref="C63:R63">SUM(C60:C62)</f>
        <v>17300</v>
      </c>
      <c r="D63" s="27">
        <f t="shared" si="3"/>
        <v>4300</v>
      </c>
      <c r="E63" s="27">
        <f t="shared" si="3"/>
        <v>2772.8599999999997</v>
      </c>
      <c r="F63" s="27">
        <f t="shared" si="3"/>
        <v>2775.67</v>
      </c>
      <c r="G63" s="28">
        <f t="shared" si="3"/>
        <v>3720</v>
      </c>
      <c r="H63" s="28">
        <f t="shared" si="3"/>
        <v>3312.06</v>
      </c>
      <c r="I63" s="28">
        <f t="shared" si="3"/>
        <v>3365.26</v>
      </c>
      <c r="J63" s="27">
        <f t="shared" si="3"/>
        <v>4040</v>
      </c>
      <c r="K63" s="27">
        <f t="shared" si="3"/>
        <v>4054.1400000000003</v>
      </c>
      <c r="L63" s="27">
        <f t="shared" si="3"/>
        <v>4049.53</v>
      </c>
      <c r="M63" s="28">
        <f t="shared" si="3"/>
        <v>5540</v>
      </c>
      <c r="N63" s="28">
        <f t="shared" si="3"/>
        <v>5517</v>
      </c>
      <c r="O63" s="27">
        <f t="shared" si="3"/>
        <v>5511.73</v>
      </c>
      <c r="P63" s="27">
        <f t="shared" si="3"/>
        <v>8540</v>
      </c>
      <c r="Q63" s="29">
        <f t="shared" si="3"/>
        <v>10364.5</v>
      </c>
      <c r="R63" s="30">
        <f t="shared" si="3"/>
        <v>10312.36</v>
      </c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</row>
    <row r="64" spans="1:35" ht="15.75">
      <c r="A64" s="18"/>
      <c r="B64" s="34"/>
      <c r="C64" s="20"/>
      <c r="D64" s="20"/>
      <c r="E64" s="20"/>
      <c r="F64" s="29"/>
      <c r="G64" s="22"/>
      <c r="H64" s="22"/>
      <c r="I64" s="22"/>
      <c r="J64" s="20"/>
      <c r="K64" s="33"/>
      <c r="L64" s="20"/>
      <c r="M64" s="22"/>
      <c r="N64" s="22"/>
      <c r="O64" s="20"/>
      <c r="P64" s="20"/>
      <c r="Q64" s="20"/>
      <c r="R64" s="25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15.75">
      <c r="A65" s="18" t="s">
        <v>75</v>
      </c>
      <c r="B65" s="34" t="s">
        <v>135</v>
      </c>
      <c r="C65" s="20"/>
      <c r="D65" s="20"/>
      <c r="E65" s="20"/>
      <c r="F65" s="20"/>
      <c r="G65" s="22"/>
      <c r="H65" s="22"/>
      <c r="I65" s="22"/>
      <c r="J65" s="20"/>
      <c r="K65" s="20"/>
      <c r="L65" s="20"/>
      <c r="M65" s="22"/>
      <c r="N65" s="22"/>
      <c r="O65" s="20"/>
      <c r="P65" s="20"/>
      <c r="Q65" s="20"/>
      <c r="R65" s="25"/>
      <c r="S65" s="2" t="s">
        <v>76</v>
      </c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5.75">
      <c r="A66" s="18"/>
      <c r="B66" s="19" t="s">
        <v>77</v>
      </c>
      <c r="C66" s="20">
        <v>2000</v>
      </c>
      <c r="D66" s="20">
        <v>400</v>
      </c>
      <c r="E66" s="20">
        <v>400</v>
      </c>
      <c r="F66" s="20">
        <v>367.93</v>
      </c>
      <c r="G66" s="22">
        <v>500</v>
      </c>
      <c r="H66" s="22">
        <v>575</v>
      </c>
      <c r="I66" s="22">
        <v>574.83</v>
      </c>
      <c r="J66" s="20">
        <v>1000</v>
      </c>
      <c r="K66" s="20">
        <v>353</v>
      </c>
      <c r="L66" s="20">
        <v>351.44</v>
      </c>
      <c r="M66" s="22">
        <v>1500</v>
      </c>
      <c r="N66" s="22">
        <v>1500</v>
      </c>
      <c r="O66" s="20">
        <v>1490.1</v>
      </c>
      <c r="P66" s="20">
        <v>3400</v>
      </c>
      <c r="Q66" s="20">
        <v>414</v>
      </c>
      <c r="R66" s="25">
        <v>413.39</v>
      </c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15.75">
      <c r="A67" s="18"/>
      <c r="B67" s="19" t="s">
        <v>78</v>
      </c>
      <c r="C67" s="20">
        <v>0</v>
      </c>
      <c r="D67" s="20">
        <v>0</v>
      </c>
      <c r="E67" s="20">
        <v>0</v>
      </c>
      <c r="F67" s="20">
        <v>0</v>
      </c>
      <c r="G67" s="35">
        <v>0</v>
      </c>
      <c r="H67" s="22">
        <v>0</v>
      </c>
      <c r="I67" s="22">
        <v>0</v>
      </c>
      <c r="J67" s="20"/>
      <c r="K67" s="20"/>
      <c r="L67" s="20">
        <v>0</v>
      </c>
      <c r="M67" s="22">
        <v>0</v>
      </c>
      <c r="N67" s="22">
        <v>0</v>
      </c>
      <c r="O67" s="20">
        <v>0</v>
      </c>
      <c r="P67" s="20">
        <v>0</v>
      </c>
      <c r="Q67" s="20">
        <v>0</v>
      </c>
      <c r="R67" s="25">
        <v>0</v>
      </c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15.75">
      <c r="A68" s="18"/>
      <c r="B68" s="19" t="s">
        <v>79</v>
      </c>
      <c r="C68" s="20">
        <v>13786</v>
      </c>
      <c r="D68" s="20">
        <v>2821.5</v>
      </c>
      <c r="E68" s="20">
        <v>2901.57</v>
      </c>
      <c r="F68" s="20">
        <v>2884</v>
      </c>
      <c r="G68" s="35">
        <v>3083</v>
      </c>
      <c r="H68" s="22">
        <v>3410.17</v>
      </c>
      <c r="I68" s="22">
        <v>3359.12</v>
      </c>
      <c r="J68" s="20">
        <v>3878</v>
      </c>
      <c r="K68" s="20">
        <v>4210.89</v>
      </c>
      <c r="L68" s="20">
        <v>4200.08</v>
      </c>
      <c r="M68" s="22">
        <v>8678</v>
      </c>
      <c r="N68" s="22">
        <v>7635.21</v>
      </c>
      <c r="O68" s="20">
        <v>7896.82</v>
      </c>
      <c r="P68" s="20">
        <v>17367</v>
      </c>
      <c r="Q68" s="20">
        <v>8913</v>
      </c>
      <c r="R68" s="25">
        <v>9659.2</v>
      </c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15.75">
      <c r="A69" s="18"/>
      <c r="B69" s="19" t="s">
        <v>80</v>
      </c>
      <c r="C69" s="20">
        <v>2240</v>
      </c>
      <c r="D69" s="20">
        <v>560</v>
      </c>
      <c r="E69" s="20">
        <v>60</v>
      </c>
      <c r="F69" s="20">
        <v>59.97</v>
      </c>
      <c r="G69" s="35">
        <v>95</v>
      </c>
      <c r="H69" s="22">
        <v>75</v>
      </c>
      <c r="I69" s="22">
        <v>74.94</v>
      </c>
      <c r="J69" s="20">
        <v>275</v>
      </c>
      <c r="K69" s="20">
        <v>274</v>
      </c>
      <c r="L69" s="20">
        <v>273.94</v>
      </c>
      <c r="M69" s="22">
        <v>580</v>
      </c>
      <c r="N69" s="22">
        <v>300</v>
      </c>
      <c r="O69" s="20">
        <v>292.01</v>
      </c>
      <c r="P69" s="20">
        <v>500</v>
      </c>
      <c r="Q69" s="20">
        <v>300</v>
      </c>
      <c r="R69" s="25">
        <v>299.89</v>
      </c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15.75">
      <c r="A70" s="18"/>
      <c r="B70" s="19" t="s">
        <v>81</v>
      </c>
      <c r="C70" s="20">
        <v>0</v>
      </c>
      <c r="D70" s="20">
        <v>0</v>
      </c>
      <c r="E70" s="20">
        <v>0</v>
      </c>
      <c r="F70" s="20">
        <v>0</v>
      </c>
      <c r="G70" s="35">
        <v>0</v>
      </c>
      <c r="H70" s="22">
        <v>0</v>
      </c>
      <c r="I70" s="22">
        <v>0</v>
      </c>
      <c r="J70" s="20"/>
      <c r="K70" s="20"/>
      <c r="L70" s="20">
        <v>0</v>
      </c>
      <c r="M70" s="22">
        <v>0</v>
      </c>
      <c r="N70" s="22">
        <v>0</v>
      </c>
      <c r="O70" s="20">
        <v>0</v>
      </c>
      <c r="P70" s="20">
        <v>0</v>
      </c>
      <c r="Q70" s="20">
        <v>0</v>
      </c>
      <c r="R70" s="25">
        <v>0</v>
      </c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15.75">
      <c r="A71" s="18"/>
      <c r="B71" s="19" t="s">
        <v>82</v>
      </c>
      <c r="C71" s="20">
        <v>0</v>
      </c>
      <c r="D71" s="20">
        <v>0</v>
      </c>
      <c r="E71" s="20">
        <v>0</v>
      </c>
      <c r="F71" s="20">
        <v>0</v>
      </c>
      <c r="G71" s="35">
        <v>0</v>
      </c>
      <c r="H71" s="22">
        <v>0</v>
      </c>
      <c r="I71" s="22">
        <v>0</v>
      </c>
      <c r="J71" s="20"/>
      <c r="K71" s="20"/>
      <c r="L71" s="20">
        <v>0</v>
      </c>
      <c r="M71" s="22">
        <v>0</v>
      </c>
      <c r="N71" s="22">
        <v>0</v>
      </c>
      <c r="O71" s="20">
        <v>0</v>
      </c>
      <c r="P71" s="20">
        <v>0</v>
      </c>
      <c r="Q71" s="20">
        <v>0</v>
      </c>
      <c r="R71" s="25">
        <v>0</v>
      </c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s="32" customFormat="1" ht="15.75">
      <c r="A72" s="18"/>
      <c r="B72" s="26" t="s">
        <v>83</v>
      </c>
      <c r="C72" s="27">
        <f aca="true" t="shared" si="4" ref="C72:R72">SUM(C66:C71)</f>
        <v>18026</v>
      </c>
      <c r="D72" s="27">
        <f t="shared" si="4"/>
        <v>3781.5</v>
      </c>
      <c r="E72" s="27">
        <f t="shared" si="4"/>
        <v>3361.57</v>
      </c>
      <c r="F72" s="27">
        <f t="shared" si="4"/>
        <v>3311.8999999999996</v>
      </c>
      <c r="G72" s="28">
        <f t="shared" si="4"/>
        <v>3678</v>
      </c>
      <c r="H72" s="28">
        <f t="shared" si="4"/>
        <v>4060.17</v>
      </c>
      <c r="I72" s="28">
        <f t="shared" si="4"/>
        <v>4008.89</v>
      </c>
      <c r="J72" s="27">
        <f t="shared" si="4"/>
        <v>5153</v>
      </c>
      <c r="K72" s="27">
        <f t="shared" si="4"/>
        <v>4837.89</v>
      </c>
      <c r="L72" s="27">
        <f t="shared" si="4"/>
        <v>4825.459999999999</v>
      </c>
      <c r="M72" s="28">
        <f t="shared" si="4"/>
        <v>10758</v>
      </c>
      <c r="N72" s="28">
        <f t="shared" si="4"/>
        <v>9435.21</v>
      </c>
      <c r="O72" s="27">
        <f t="shared" si="4"/>
        <v>9678.93</v>
      </c>
      <c r="P72" s="27">
        <f t="shared" si="4"/>
        <v>21267</v>
      </c>
      <c r="Q72" s="29">
        <f t="shared" si="4"/>
        <v>9627</v>
      </c>
      <c r="R72" s="41">
        <f t="shared" si="4"/>
        <v>10372.48</v>
      </c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</row>
    <row r="73" spans="1:35" ht="16.5">
      <c r="A73" s="18"/>
      <c r="B73" s="34"/>
      <c r="C73" s="27"/>
      <c r="D73" s="27"/>
      <c r="E73" s="27"/>
      <c r="F73" s="27"/>
      <c r="G73" s="28"/>
      <c r="H73" s="28"/>
      <c r="I73" s="28"/>
      <c r="J73" s="27"/>
      <c r="K73" s="37"/>
      <c r="L73" s="27"/>
      <c r="M73" s="28"/>
      <c r="N73" s="28"/>
      <c r="O73" s="42"/>
      <c r="P73" s="27"/>
      <c r="Q73" s="20"/>
      <c r="R73" s="43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15.75">
      <c r="A74" s="18" t="s">
        <v>84</v>
      </c>
      <c r="B74" s="34" t="s">
        <v>136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304</v>
      </c>
      <c r="O74" s="27">
        <v>0</v>
      </c>
      <c r="P74" s="27">
        <v>1000</v>
      </c>
      <c r="Q74" s="29">
        <v>0</v>
      </c>
      <c r="R74" s="30">
        <v>0</v>
      </c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15.75">
      <c r="A75" s="18"/>
      <c r="B75" s="34"/>
      <c r="C75" s="20"/>
      <c r="D75" s="20"/>
      <c r="E75" s="20"/>
      <c r="F75" s="29"/>
      <c r="G75" s="22"/>
      <c r="H75" s="22"/>
      <c r="I75" s="22"/>
      <c r="J75" s="20"/>
      <c r="K75" s="20"/>
      <c r="L75" s="20"/>
      <c r="M75" s="22"/>
      <c r="N75" s="22"/>
      <c r="O75" s="20"/>
      <c r="P75" s="20"/>
      <c r="Q75" s="20"/>
      <c r="R75" s="25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15.75" customHeight="1">
      <c r="A76" s="44" t="s">
        <v>85</v>
      </c>
      <c r="B76" s="34" t="s">
        <v>137</v>
      </c>
      <c r="C76" s="20"/>
      <c r="D76" s="20"/>
      <c r="E76" s="20"/>
      <c r="F76" s="20"/>
      <c r="G76" s="22"/>
      <c r="H76" s="22"/>
      <c r="I76" s="22"/>
      <c r="J76" s="20"/>
      <c r="K76" s="20"/>
      <c r="L76" s="29"/>
      <c r="M76" s="22"/>
      <c r="N76" s="22"/>
      <c r="O76" s="29"/>
      <c r="P76" s="29"/>
      <c r="Q76" s="29"/>
      <c r="R76" s="25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15.75">
      <c r="A77" s="18"/>
      <c r="B77" s="19" t="s">
        <v>86</v>
      </c>
      <c r="C77" s="20">
        <v>140</v>
      </c>
      <c r="D77" s="20">
        <v>35</v>
      </c>
      <c r="E77" s="20">
        <v>40</v>
      </c>
      <c r="F77" s="20">
        <v>39.91</v>
      </c>
      <c r="G77" s="35">
        <v>35</v>
      </c>
      <c r="H77" s="22">
        <v>35</v>
      </c>
      <c r="I77" s="22">
        <v>34.98</v>
      </c>
      <c r="J77" s="20">
        <v>35</v>
      </c>
      <c r="K77" s="20">
        <v>35</v>
      </c>
      <c r="L77" s="20">
        <v>34.98</v>
      </c>
      <c r="M77" s="22">
        <v>45</v>
      </c>
      <c r="N77" s="22">
        <f>52</f>
        <v>52</v>
      </c>
      <c r="O77" s="20">
        <f>54.04+303.8</f>
        <v>357.84000000000003</v>
      </c>
      <c r="P77" s="20">
        <v>45</v>
      </c>
      <c r="Q77" s="20">
        <f>45+146</f>
        <v>191</v>
      </c>
      <c r="R77" s="25">
        <f>44.99+144.99</f>
        <v>189.98000000000002</v>
      </c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5.75">
      <c r="A78" s="18"/>
      <c r="B78" s="19" t="s">
        <v>87</v>
      </c>
      <c r="C78" s="20">
        <v>176</v>
      </c>
      <c r="D78" s="20">
        <v>44</v>
      </c>
      <c r="E78" s="20">
        <v>39</v>
      </c>
      <c r="F78" s="20">
        <v>38.95</v>
      </c>
      <c r="G78" s="35">
        <v>45</v>
      </c>
      <c r="H78" s="22">
        <v>43.5</v>
      </c>
      <c r="I78" s="22">
        <v>43.45</v>
      </c>
      <c r="J78" s="20">
        <v>45</v>
      </c>
      <c r="K78" s="20">
        <v>45</v>
      </c>
      <c r="L78" s="20">
        <f>74.29+44.96</f>
        <v>119.25</v>
      </c>
      <c r="M78" s="22">
        <v>55</v>
      </c>
      <c r="N78" s="22">
        <v>48</v>
      </c>
      <c r="O78" s="20">
        <v>45.37</v>
      </c>
      <c r="P78" s="20">
        <v>55</v>
      </c>
      <c r="Q78" s="20">
        <v>55</v>
      </c>
      <c r="R78" s="25">
        <v>54.95</v>
      </c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s="32" customFormat="1" ht="15.75">
      <c r="A79" s="18"/>
      <c r="B79" s="26" t="s">
        <v>88</v>
      </c>
      <c r="C79" s="27">
        <f>SUM(C77:C78)</f>
        <v>316</v>
      </c>
      <c r="D79" s="27">
        <f>SUM(D77:D78)</f>
        <v>79</v>
      </c>
      <c r="E79" s="27">
        <f>SUM(E77:E78)</f>
        <v>79</v>
      </c>
      <c r="F79" s="27">
        <f>SUM(F77:F78)</f>
        <v>78.86</v>
      </c>
      <c r="G79" s="28">
        <v>80</v>
      </c>
      <c r="H79" s="28">
        <v>78.5</v>
      </c>
      <c r="I79" s="28">
        <f>SUM(I77:I78)</f>
        <v>78.43</v>
      </c>
      <c r="J79" s="27">
        <f>SUM(J77:J78)</f>
        <v>80</v>
      </c>
      <c r="K79" s="27">
        <f>SUM(K77:K78)</f>
        <v>80</v>
      </c>
      <c r="L79" s="27">
        <f>SUM(L77:L78)</f>
        <v>154.23</v>
      </c>
      <c r="M79" s="28">
        <v>100</v>
      </c>
      <c r="N79" s="28">
        <f>SUM(N77:N78)</f>
        <v>100</v>
      </c>
      <c r="O79" s="27">
        <f>SUM(O77:O78)</f>
        <v>403.21000000000004</v>
      </c>
      <c r="P79" s="27">
        <f>SUM(P77:P78)</f>
        <v>100</v>
      </c>
      <c r="Q79" s="29">
        <f>SUM(Q77:Q78)</f>
        <v>246</v>
      </c>
      <c r="R79" s="30">
        <f>SUM(R77:R78)</f>
        <v>244.93</v>
      </c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</row>
    <row r="80" spans="1:35" ht="15.75">
      <c r="A80" s="18"/>
      <c r="B80" s="34"/>
      <c r="C80" s="20"/>
      <c r="D80" s="20"/>
      <c r="E80" s="20"/>
      <c r="F80" s="29"/>
      <c r="G80" s="22"/>
      <c r="H80" s="22"/>
      <c r="I80" s="22"/>
      <c r="J80" s="20"/>
      <c r="K80" s="33"/>
      <c r="L80" s="29"/>
      <c r="M80" s="22"/>
      <c r="N80" s="22"/>
      <c r="O80" s="29"/>
      <c r="P80" s="29"/>
      <c r="Q80" s="29"/>
      <c r="R80" s="25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15.75">
      <c r="A81" s="18" t="s">
        <v>89</v>
      </c>
      <c r="B81" s="34" t="s">
        <v>138</v>
      </c>
      <c r="C81" s="20"/>
      <c r="D81" s="20"/>
      <c r="E81" s="20"/>
      <c r="F81" s="20"/>
      <c r="G81" s="22"/>
      <c r="H81" s="22"/>
      <c r="I81" s="22"/>
      <c r="J81" s="20"/>
      <c r="K81" s="20"/>
      <c r="L81" s="20"/>
      <c r="M81" s="22"/>
      <c r="N81" s="22"/>
      <c r="O81" s="20"/>
      <c r="P81" s="20"/>
      <c r="Q81" s="20"/>
      <c r="R81" s="25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15.75">
      <c r="A82" s="18"/>
      <c r="B82" s="19" t="s">
        <v>90</v>
      </c>
      <c r="C82" s="20">
        <v>120</v>
      </c>
      <c r="D82" s="20">
        <v>30</v>
      </c>
      <c r="E82" s="20">
        <v>19.64</v>
      </c>
      <c r="F82" s="20">
        <v>19.84</v>
      </c>
      <c r="G82" s="35">
        <v>29</v>
      </c>
      <c r="H82" s="22">
        <v>24</v>
      </c>
      <c r="I82" s="22">
        <v>24</v>
      </c>
      <c r="J82" s="20">
        <v>29</v>
      </c>
      <c r="K82" s="20">
        <v>19.8</v>
      </c>
      <c r="L82" s="20">
        <v>22</v>
      </c>
      <c r="M82" s="22">
        <v>29</v>
      </c>
      <c r="N82" s="22">
        <v>29</v>
      </c>
      <c r="O82" s="20">
        <v>28.6</v>
      </c>
      <c r="P82" s="20">
        <v>29</v>
      </c>
      <c r="Q82" s="20">
        <v>30.32</v>
      </c>
      <c r="R82" s="25">
        <v>30.3</v>
      </c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15.75">
      <c r="A83" s="18"/>
      <c r="B83" s="19" t="s">
        <v>91</v>
      </c>
      <c r="C83" s="20">
        <v>6050</v>
      </c>
      <c r="D83" s="20">
        <v>1160</v>
      </c>
      <c r="E83" s="20">
        <v>567.01</v>
      </c>
      <c r="F83" s="20">
        <v>605.21</v>
      </c>
      <c r="G83" s="35">
        <v>900</v>
      </c>
      <c r="H83" s="22">
        <v>806.55</v>
      </c>
      <c r="I83" s="22">
        <v>822.22</v>
      </c>
      <c r="J83" s="20">
        <v>1300</v>
      </c>
      <c r="K83" s="20">
        <v>1301.82</v>
      </c>
      <c r="L83" s="20">
        <v>1286.85</v>
      </c>
      <c r="M83" s="22">
        <v>1950</v>
      </c>
      <c r="N83" s="22">
        <v>1411.55</v>
      </c>
      <c r="O83" s="20">
        <v>1180.17</v>
      </c>
      <c r="P83" s="20">
        <v>2350</v>
      </c>
      <c r="Q83" s="20">
        <v>2153</v>
      </c>
      <c r="R83" s="25">
        <v>1922.26</v>
      </c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15.75">
      <c r="A84" s="18"/>
      <c r="B84" s="19" t="s">
        <v>92</v>
      </c>
      <c r="C84" s="20">
        <v>40</v>
      </c>
      <c r="D84" s="20">
        <v>10</v>
      </c>
      <c r="E84" s="20">
        <v>18.5</v>
      </c>
      <c r="F84" s="20">
        <v>18.46</v>
      </c>
      <c r="G84" s="35">
        <v>10</v>
      </c>
      <c r="H84" s="22">
        <v>12</v>
      </c>
      <c r="I84" s="22">
        <v>11.91</v>
      </c>
      <c r="J84" s="20">
        <v>10</v>
      </c>
      <c r="K84" s="20">
        <v>15</v>
      </c>
      <c r="L84" s="20">
        <v>14.88</v>
      </c>
      <c r="M84" s="22">
        <v>15</v>
      </c>
      <c r="N84" s="22">
        <v>15</v>
      </c>
      <c r="O84" s="20">
        <v>14.85</v>
      </c>
      <c r="P84" s="20">
        <v>19</v>
      </c>
      <c r="Q84" s="20">
        <v>19</v>
      </c>
      <c r="R84" s="25">
        <v>18.86</v>
      </c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15.75">
      <c r="A85" s="18"/>
      <c r="B85" s="19" t="s">
        <v>93</v>
      </c>
      <c r="C85" s="20">
        <v>1200</v>
      </c>
      <c r="D85" s="20">
        <v>400</v>
      </c>
      <c r="E85" s="20">
        <v>450</v>
      </c>
      <c r="F85" s="20">
        <v>449.93</v>
      </c>
      <c r="G85" s="35">
        <v>550</v>
      </c>
      <c r="H85" s="22">
        <v>590.2</v>
      </c>
      <c r="I85" s="22">
        <v>590.15</v>
      </c>
      <c r="J85" s="20">
        <v>510</v>
      </c>
      <c r="K85" s="20">
        <v>510</v>
      </c>
      <c r="L85" s="20">
        <v>509.82</v>
      </c>
      <c r="M85" s="22">
        <v>700</v>
      </c>
      <c r="N85" s="22">
        <v>1400</v>
      </c>
      <c r="O85" s="20">
        <v>1399.15</v>
      </c>
      <c r="P85" s="20">
        <v>1600</v>
      </c>
      <c r="Q85" s="20">
        <v>800</v>
      </c>
      <c r="R85" s="25">
        <v>799.19</v>
      </c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ht="15.75">
      <c r="A86" s="18"/>
      <c r="B86" s="19" t="s">
        <v>139</v>
      </c>
      <c r="C86" s="20"/>
      <c r="D86" s="20"/>
      <c r="E86" s="20"/>
      <c r="F86" s="20"/>
      <c r="G86" s="35"/>
      <c r="H86" s="22"/>
      <c r="I86" s="22"/>
      <c r="J86" s="20"/>
      <c r="K86" s="20"/>
      <c r="L86" s="20"/>
      <c r="M86" s="22"/>
      <c r="N86" s="22"/>
      <c r="O86" s="20"/>
      <c r="P86" s="20"/>
      <c r="Q86" s="20"/>
      <c r="R86" s="25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15.75">
      <c r="A87" s="18"/>
      <c r="B87" s="19" t="s">
        <v>94</v>
      </c>
      <c r="C87" s="20">
        <v>0</v>
      </c>
      <c r="D87" s="20">
        <v>0</v>
      </c>
      <c r="E87" s="20">
        <v>0</v>
      </c>
      <c r="F87" s="20">
        <v>0</v>
      </c>
      <c r="G87" s="35">
        <v>0</v>
      </c>
      <c r="H87" s="22">
        <v>0</v>
      </c>
      <c r="I87" s="22">
        <v>0</v>
      </c>
      <c r="J87" s="20"/>
      <c r="K87" s="20"/>
      <c r="L87" s="20">
        <v>0</v>
      </c>
      <c r="M87" s="22">
        <v>0</v>
      </c>
      <c r="N87" s="22">
        <v>0</v>
      </c>
      <c r="O87" s="20">
        <v>0</v>
      </c>
      <c r="P87" s="20">
        <v>0</v>
      </c>
      <c r="Q87" s="20">
        <v>0</v>
      </c>
      <c r="R87" s="25">
        <v>0</v>
      </c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15.75">
      <c r="A88" s="18"/>
      <c r="B88" s="45" t="s">
        <v>95</v>
      </c>
      <c r="C88" s="20">
        <v>20</v>
      </c>
      <c r="D88" s="20">
        <v>5</v>
      </c>
      <c r="E88" s="20">
        <v>0</v>
      </c>
      <c r="F88" s="20">
        <v>5</v>
      </c>
      <c r="G88" s="35">
        <v>5</v>
      </c>
      <c r="H88" s="22">
        <v>5</v>
      </c>
      <c r="I88" s="22">
        <v>5</v>
      </c>
      <c r="J88" s="20">
        <v>5</v>
      </c>
      <c r="K88" s="20"/>
      <c r="L88" s="20">
        <v>0</v>
      </c>
      <c r="M88" s="22">
        <v>5</v>
      </c>
      <c r="N88" s="22">
        <v>5</v>
      </c>
      <c r="O88" s="20">
        <v>5</v>
      </c>
      <c r="P88" s="20">
        <v>5</v>
      </c>
      <c r="Q88" s="20">
        <v>5</v>
      </c>
      <c r="R88" s="25">
        <v>5</v>
      </c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15.75">
      <c r="A89" s="18"/>
      <c r="B89" s="19" t="s">
        <v>96</v>
      </c>
      <c r="C89" s="20">
        <v>745</v>
      </c>
      <c r="D89" s="20">
        <v>186</v>
      </c>
      <c r="E89" s="20">
        <v>129.66</v>
      </c>
      <c r="F89" s="20">
        <v>129.33</v>
      </c>
      <c r="G89" s="35">
        <v>500</v>
      </c>
      <c r="H89" s="22">
        <v>80.93</v>
      </c>
      <c r="I89" s="22">
        <v>66.86</v>
      </c>
      <c r="J89" s="20">
        <v>470</v>
      </c>
      <c r="K89" s="20">
        <v>75</v>
      </c>
      <c r="L89" s="20">
        <v>0</v>
      </c>
      <c r="M89" s="22">
        <v>780</v>
      </c>
      <c r="N89" s="22">
        <v>0</v>
      </c>
      <c r="O89" s="20">
        <v>0</v>
      </c>
      <c r="P89" s="20">
        <v>0</v>
      </c>
      <c r="Q89" s="20">
        <v>0</v>
      </c>
      <c r="R89" s="25">
        <v>0</v>
      </c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s="32" customFormat="1" ht="15.75">
      <c r="A90" s="18"/>
      <c r="B90" s="34" t="s">
        <v>97</v>
      </c>
      <c r="C90" s="27">
        <f aca="true" t="shared" si="5" ref="C90:R90">SUM(C82:C89)</f>
        <v>8175</v>
      </c>
      <c r="D90" s="27">
        <f t="shared" si="5"/>
        <v>1791</v>
      </c>
      <c r="E90" s="27">
        <f t="shared" si="5"/>
        <v>1184.8100000000002</v>
      </c>
      <c r="F90" s="27">
        <f t="shared" si="5"/>
        <v>1227.77</v>
      </c>
      <c r="G90" s="28">
        <f t="shared" si="5"/>
        <v>1994</v>
      </c>
      <c r="H90" s="28">
        <f t="shared" si="5"/>
        <v>1518.68</v>
      </c>
      <c r="I90" s="28">
        <f t="shared" si="5"/>
        <v>1520.1399999999999</v>
      </c>
      <c r="J90" s="27">
        <f t="shared" si="5"/>
        <v>2324</v>
      </c>
      <c r="K90" s="27">
        <f t="shared" si="5"/>
        <v>1921.62</v>
      </c>
      <c r="L90" s="27">
        <f t="shared" si="5"/>
        <v>1833.55</v>
      </c>
      <c r="M90" s="28">
        <f t="shared" si="5"/>
        <v>3479</v>
      </c>
      <c r="N90" s="28">
        <f t="shared" si="5"/>
        <v>2860.55</v>
      </c>
      <c r="O90" s="27">
        <f t="shared" si="5"/>
        <v>2627.77</v>
      </c>
      <c r="P90" s="27">
        <f t="shared" si="5"/>
        <v>4003</v>
      </c>
      <c r="Q90" s="29">
        <f t="shared" si="5"/>
        <v>3007.32</v>
      </c>
      <c r="R90" s="30">
        <f t="shared" si="5"/>
        <v>2775.6099999999997</v>
      </c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</row>
    <row r="91" spans="1:35" ht="15.75">
      <c r="A91" s="18"/>
      <c r="B91" s="26"/>
      <c r="C91" s="20"/>
      <c r="D91" s="20"/>
      <c r="E91" s="20"/>
      <c r="F91" s="29"/>
      <c r="G91" s="22"/>
      <c r="H91" s="22"/>
      <c r="I91" s="22"/>
      <c r="J91" s="20"/>
      <c r="K91" s="33"/>
      <c r="L91" s="20"/>
      <c r="M91" s="22"/>
      <c r="N91" s="22"/>
      <c r="O91" s="20"/>
      <c r="P91" s="20"/>
      <c r="Q91" s="20"/>
      <c r="R91" s="25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5.75">
      <c r="A92" s="18" t="s">
        <v>98</v>
      </c>
      <c r="B92" s="34" t="s">
        <v>140</v>
      </c>
      <c r="C92" s="20"/>
      <c r="D92" s="20"/>
      <c r="E92" s="20"/>
      <c r="F92" s="20"/>
      <c r="G92" s="22"/>
      <c r="H92" s="22"/>
      <c r="I92" s="22"/>
      <c r="J92" s="20"/>
      <c r="K92" s="20"/>
      <c r="L92" s="20"/>
      <c r="M92" s="22"/>
      <c r="N92" s="22"/>
      <c r="O92" s="20"/>
      <c r="P92" s="20"/>
      <c r="Q92" s="20"/>
      <c r="R92" s="25"/>
      <c r="S92" s="2" t="s">
        <v>76</v>
      </c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15.75">
      <c r="A93" s="18"/>
      <c r="B93" s="19" t="s">
        <v>99</v>
      </c>
      <c r="C93" s="20">
        <v>21585.48</v>
      </c>
      <c r="D93" s="20">
        <v>3746.65</v>
      </c>
      <c r="E93" s="20">
        <v>4152.09</v>
      </c>
      <c r="F93" s="20">
        <v>4197.39</v>
      </c>
      <c r="G93" s="35">
        <v>4995</v>
      </c>
      <c r="H93" s="22">
        <v>4414.08</v>
      </c>
      <c r="I93" s="22">
        <v>4387.9</v>
      </c>
      <c r="J93" s="20">
        <v>5735.08</v>
      </c>
      <c r="K93" s="20">
        <v>4597.78</v>
      </c>
      <c r="L93" s="20">
        <f>2315.34+2215.87+1171.52</f>
        <v>5702.73</v>
      </c>
      <c r="M93" s="22">
        <v>6890.09</v>
      </c>
      <c r="N93" s="22">
        <f>2677.68+26.37+2627.61+1621.46</f>
        <v>6953.12</v>
      </c>
      <c r="O93" s="20">
        <f>2710.57+16.37+2626.22+278.74</f>
        <v>5631.9</v>
      </c>
      <c r="P93" s="20">
        <f>3172.35+3227.89+1668.88</f>
        <v>8069.12</v>
      </c>
      <c r="Q93" s="20">
        <f>2940.62+10+3954.33+1848.71</f>
        <v>8753.66</v>
      </c>
      <c r="R93" s="25">
        <f>2366.51+10+3563.33+2659.03</f>
        <v>8598.87</v>
      </c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15.75">
      <c r="A94" s="18"/>
      <c r="B94" s="19" t="s">
        <v>100</v>
      </c>
      <c r="C94" s="20">
        <v>5344.92</v>
      </c>
      <c r="D94" s="20">
        <v>1252.87</v>
      </c>
      <c r="E94" s="20">
        <v>1473.79</v>
      </c>
      <c r="F94" s="20">
        <v>1477.01</v>
      </c>
      <c r="G94" s="35">
        <v>1278</v>
      </c>
      <c r="H94" s="22">
        <v>1474.84</v>
      </c>
      <c r="I94" s="22">
        <v>1337.67</v>
      </c>
      <c r="J94" s="20">
        <v>1431.15</v>
      </c>
      <c r="K94" s="20">
        <v>2528.8</v>
      </c>
      <c r="L94" s="20">
        <v>1376.28</v>
      </c>
      <c r="M94" s="22">
        <v>1663</v>
      </c>
      <c r="N94" s="22">
        <v>1458.48</v>
      </c>
      <c r="O94" s="20">
        <v>2605.33</v>
      </c>
      <c r="P94" s="20">
        <v>1687.76</v>
      </c>
      <c r="Q94" s="20">
        <v>1687.76</v>
      </c>
      <c r="R94" s="25">
        <v>1196.95</v>
      </c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15.75">
      <c r="A95" s="18"/>
      <c r="B95" s="19" t="s">
        <v>101</v>
      </c>
      <c r="C95" s="20">
        <v>2469.6</v>
      </c>
      <c r="D95" s="20">
        <v>721.26</v>
      </c>
      <c r="E95" s="20">
        <v>744.55</v>
      </c>
      <c r="F95" s="20">
        <v>721.44</v>
      </c>
      <c r="G95" s="35">
        <v>347</v>
      </c>
      <c r="H95" s="22">
        <v>322.34</v>
      </c>
      <c r="I95" s="22">
        <v>430.31</v>
      </c>
      <c r="J95" s="20">
        <v>223.77</v>
      </c>
      <c r="K95" s="20">
        <v>275.58</v>
      </c>
      <c r="L95" s="20">
        <f>230.48+24.01</f>
        <v>254.48999999999998</v>
      </c>
      <c r="M95" s="22">
        <v>236.91</v>
      </c>
      <c r="N95" s="22">
        <f>2018.54+37.75</f>
        <v>2056.29</v>
      </c>
      <c r="O95" s="20">
        <f>2038.36+54.38</f>
        <v>2092.74</v>
      </c>
      <c r="P95" s="20">
        <f>499.39+41.57</f>
        <v>540.96</v>
      </c>
      <c r="Q95" s="20">
        <f>463.6+60.15</f>
        <v>523.75</v>
      </c>
      <c r="R95" s="25">
        <f>175.66+57.36</f>
        <v>233.01999999999998</v>
      </c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15.75">
      <c r="A96" s="18"/>
      <c r="B96" s="19" t="s">
        <v>102</v>
      </c>
      <c r="C96" s="20">
        <v>1250</v>
      </c>
      <c r="D96" s="20">
        <v>250</v>
      </c>
      <c r="E96" s="20">
        <v>284.81</v>
      </c>
      <c r="F96" s="20">
        <v>280.84</v>
      </c>
      <c r="G96" s="35">
        <v>400</v>
      </c>
      <c r="H96" s="22">
        <v>317.99</v>
      </c>
      <c r="I96" s="22">
        <v>316.74</v>
      </c>
      <c r="J96" s="20">
        <v>520</v>
      </c>
      <c r="K96" s="20">
        <v>520</v>
      </c>
      <c r="L96" s="20">
        <v>509.74</v>
      </c>
      <c r="M96" s="22">
        <v>450</v>
      </c>
      <c r="N96" s="22">
        <v>462.11</v>
      </c>
      <c r="O96" s="20">
        <v>438</v>
      </c>
      <c r="P96" s="20">
        <v>450</v>
      </c>
      <c r="Q96" s="20">
        <v>450</v>
      </c>
      <c r="R96" s="25">
        <v>435.46</v>
      </c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s="32" customFormat="1" ht="15.75">
      <c r="A97" s="18"/>
      <c r="B97" s="26" t="s">
        <v>103</v>
      </c>
      <c r="C97" s="27">
        <f>SUM(C93:C96)</f>
        <v>30650</v>
      </c>
      <c r="D97" s="27">
        <f>SUM(D93:D96)</f>
        <v>5970.780000000001</v>
      </c>
      <c r="E97" s="27">
        <f>SUM(E93:E96)</f>
        <v>6655.240000000001</v>
      </c>
      <c r="F97" s="27">
        <f>SUM(F93+F94+F95+F96)</f>
        <v>6676.68</v>
      </c>
      <c r="G97" s="28">
        <f>SUM(G93:G96)</f>
        <v>7020</v>
      </c>
      <c r="H97" s="28">
        <f>SUM(H93:H96)</f>
        <v>6529.25</v>
      </c>
      <c r="I97" s="28">
        <f>SUM(I93:I96)</f>
        <v>6472.62</v>
      </c>
      <c r="J97" s="27">
        <f>J93+J94+J95+J96</f>
        <v>7910</v>
      </c>
      <c r="K97" s="27">
        <f>K93+K94+K95+K96</f>
        <v>7922.16</v>
      </c>
      <c r="L97" s="27">
        <f aca="true" t="shared" si="6" ref="L97:R97">SUM(L93:L96)</f>
        <v>7843.239999999999</v>
      </c>
      <c r="M97" s="28">
        <f t="shared" si="6"/>
        <v>9240</v>
      </c>
      <c r="N97" s="28">
        <f t="shared" si="6"/>
        <v>10930</v>
      </c>
      <c r="O97" s="27">
        <f t="shared" si="6"/>
        <v>10767.97</v>
      </c>
      <c r="P97" s="27">
        <f t="shared" si="6"/>
        <v>10747.84</v>
      </c>
      <c r="Q97" s="29">
        <f t="shared" si="6"/>
        <v>11415.17</v>
      </c>
      <c r="R97" s="30">
        <f t="shared" si="6"/>
        <v>10464.300000000001</v>
      </c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</row>
    <row r="98" spans="1:35" ht="15.75">
      <c r="A98" s="18"/>
      <c r="B98" s="19" t="s">
        <v>104</v>
      </c>
      <c r="C98" s="20">
        <v>16360</v>
      </c>
      <c r="D98" s="20">
        <v>3272.09</v>
      </c>
      <c r="E98" s="20">
        <v>3019.39</v>
      </c>
      <c r="F98" s="20">
        <v>3000.21</v>
      </c>
      <c r="G98" s="35">
        <v>3205</v>
      </c>
      <c r="H98" s="22">
        <v>3264.48</v>
      </c>
      <c r="I98" s="22">
        <v>3259.04</v>
      </c>
      <c r="J98" s="20">
        <v>4160</v>
      </c>
      <c r="K98" s="20">
        <v>4149.04</v>
      </c>
      <c r="L98" s="20">
        <v>4196.59</v>
      </c>
      <c r="M98" s="22">
        <v>5635</v>
      </c>
      <c r="N98" s="22">
        <v>5679.4</v>
      </c>
      <c r="O98" s="20">
        <v>5665.74</v>
      </c>
      <c r="P98" s="20">
        <v>9485</v>
      </c>
      <c r="Q98" s="20">
        <v>12681.4</v>
      </c>
      <c r="R98" s="25">
        <v>11332.68</v>
      </c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15.75">
      <c r="A99" s="18"/>
      <c r="B99" s="19" t="s">
        <v>105</v>
      </c>
      <c r="C99" s="20">
        <v>10785</v>
      </c>
      <c r="D99" s="20">
        <v>2196.09</v>
      </c>
      <c r="E99" s="20">
        <v>2612.75</v>
      </c>
      <c r="F99" s="20">
        <v>2657.59</v>
      </c>
      <c r="G99" s="35">
        <v>2788</v>
      </c>
      <c r="H99" s="22">
        <v>3218.12</v>
      </c>
      <c r="I99" s="22">
        <v>3270.02</v>
      </c>
      <c r="J99" s="20">
        <v>4088</v>
      </c>
      <c r="K99" s="20">
        <v>4082.52</v>
      </c>
      <c r="L99" s="20">
        <v>3995.51</v>
      </c>
      <c r="M99" s="22">
        <v>5888</v>
      </c>
      <c r="N99" s="22">
        <v>5144.56</v>
      </c>
      <c r="O99" s="20">
        <v>5161.26</v>
      </c>
      <c r="P99" s="20">
        <v>6143</v>
      </c>
      <c r="Q99" s="20">
        <v>4570</v>
      </c>
      <c r="R99" s="25">
        <v>5254.83</v>
      </c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ht="15.75">
      <c r="A100" s="18"/>
      <c r="B100" s="19" t="s">
        <v>106</v>
      </c>
      <c r="C100" s="20">
        <v>5030</v>
      </c>
      <c r="D100" s="20">
        <v>1007.4</v>
      </c>
      <c r="E100" s="20">
        <v>1073.94</v>
      </c>
      <c r="F100" s="20">
        <v>1047.66</v>
      </c>
      <c r="G100" s="35">
        <v>1577</v>
      </c>
      <c r="H100" s="22">
        <v>2726.4</v>
      </c>
      <c r="I100" s="22">
        <v>2795.07</v>
      </c>
      <c r="J100" s="20">
        <v>6275</v>
      </c>
      <c r="K100" s="20">
        <v>6331.67</v>
      </c>
      <c r="L100" s="20">
        <v>6315.12</v>
      </c>
      <c r="M100" s="22">
        <v>6348</v>
      </c>
      <c r="N100" s="22">
        <v>6775.15</v>
      </c>
      <c r="O100" s="20">
        <v>6612.3</v>
      </c>
      <c r="P100" s="20">
        <v>8941</v>
      </c>
      <c r="Q100" s="20">
        <v>3730.25</v>
      </c>
      <c r="R100" s="25">
        <v>3668.79</v>
      </c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15.75">
      <c r="A101" s="18"/>
      <c r="B101" s="19" t="s">
        <v>107</v>
      </c>
      <c r="C101" s="20"/>
      <c r="D101" s="20"/>
      <c r="E101" s="20"/>
      <c r="F101" s="20"/>
      <c r="G101" s="22">
        <v>0</v>
      </c>
      <c r="H101" s="22">
        <v>0</v>
      </c>
      <c r="I101" s="22">
        <v>0</v>
      </c>
      <c r="J101" s="20"/>
      <c r="K101" s="20"/>
      <c r="L101" s="20">
        <v>0</v>
      </c>
      <c r="M101" s="22">
        <v>0</v>
      </c>
      <c r="N101" s="22">
        <v>0</v>
      </c>
      <c r="O101" s="20">
        <v>0</v>
      </c>
      <c r="P101" s="20">
        <v>0</v>
      </c>
      <c r="Q101" s="20">
        <v>0</v>
      </c>
      <c r="R101" s="25">
        <v>0</v>
      </c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ht="15.75">
      <c r="A102" s="18"/>
      <c r="B102" s="19" t="s">
        <v>108</v>
      </c>
      <c r="C102" s="20">
        <v>10300</v>
      </c>
      <c r="D102" s="20">
        <v>1950</v>
      </c>
      <c r="E102" s="20">
        <v>2918.94</v>
      </c>
      <c r="F102" s="20">
        <v>2870.71</v>
      </c>
      <c r="G102" s="35">
        <v>2388</v>
      </c>
      <c r="H102" s="22">
        <v>2364.25</v>
      </c>
      <c r="I102" s="22">
        <v>2378.39</v>
      </c>
      <c r="J102" s="20"/>
      <c r="K102" s="20"/>
      <c r="L102" s="20">
        <v>3362.03</v>
      </c>
      <c r="M102" s="22">
        <v>3657</v>
      </c>
      <c r="N102" s="22">
        <v>4558</v>
      </c>
      <c r="O102" s="20">
        <v>4474.36</v>
      </c>
      <c r="P102" s="20">
        <v>18048</v>
      </c>
      <c r="Q102" s="20">
        <v>4738</v>
      </c>
      <c r="R102" s="25">
        <v>4940.47</v>
      </c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ht="30">
      <c r="A103" s="18"/>
      <c r="B103" s="46" t="s">
        <v>109</v>
      </c>
      <c r="C103" s="20"/>
      <c r="D103" s="20"/>
      <c r="E103" s="20"/>
      <c r="F103" s="20"/>
      <c r="G103" s="22"/>
      <c r="H103" s="22"/>
      <c r="I103" s="22"/>
      <c r="J103" s="20">
        <v>3108</v>
      </c>
      <c r="K103" s="20">
        <v>3287</v>
      </c>
      <c r="L103" s="20"/>
      <c r="M103" s="22">
        <v>0</v>
      </c>
      <c r="N103" s="22"/>
      <c r="O103" s="20"/>
      <c r="P103" s="20">
        <v>0</v>
      </c>
      <c r="Q103" s="20">
        <v>0</v>
      </c>
      <c r="R103" s="25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ht="15.75">
      <c r="A104" s="18"/>
      <c r="B104" s="19" t="s">
        <v>110</v>
      </c>
      <c r="C104" s="20">
        <v>280</v>
      </c>
      <c r="D104" s="20">
        <v>70</v>
      </c>
      <c r="E104" s="20">
        <v>70.01</v>
      </c>
      <c r="F104" s="20">
        <v>79.37</v>
      </c>
      <c r="G104" s="35">
        <v>90</v>
      </c>
      <c r="H104" s="22">
        <v>110</v>
      </c>
      <c r="I104" s="22">
        <v>108.43</v>
      </c>
      <c r="J104" s="20">
        <v>90</v>
      </c>
      <c r="K104" s="20">
        <v>444.7</v>
      </c>
      <c r="L104" s="20">
        <v>443.74</v>
      </c>
      <c r="M104" s="22">
        <v>100</v>
      </c>
      <c r="N104" s="22">
        <v>247</v>
      </c>
      <c r="O104" s="20">
        <v>145.7</v>
      </c>
      <c r="P104" s="20">
        <v>200</v>
      </c>
      <c r="Q104" s="20">
        <v>200</v>
      </c>
      <c r="R104" s="25">
        <v>101.37</v>
      </c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ht="15.75">
      <c r="A105" s="18"/>
      <c r="B105" s="19" t="s">
        <v>111</v>
      </c>
      <c r="C105" s="20">
        <v>5300</v>
      </c>
      <c r="D105" s="20">
        <v>1200</v>
      </c>
      <c r="E105" s="20">
        <v>1217.8</v>
      </c>
      <c r="F105" s="20">
        <v>1211.69</v>
      </c>
      <c r="G105" s="35">
        <v>1380</v>
      </c>
      <c r="H105" s="22">
        <v>1461.25</v>
      </c>
      <c r="I105" s="22">
        <v>1400.95</v>
      </c>
      <c r="J105" s="20">
        <v>1487</v>
      </c>
      <c r="K105" s="20">
        <v>1490.5</v>
      </c>
      <c r="L105" s="20">
        <v>1504.87</v>
      </c>
      <c r="M105" s="22">
        <v>1617</v>
      </c>
      <c r="N105" s="22">
        <v>1796.29</v>
      </c>
      <c r="O105" s="20">
        <v>1121.62</v>
      </c>
      <c r="P105" s="20">
        <v>1947</v>
      </c>
      <c r="Q105" s="20">
        <v>2248.85</v>
      </c>
      <c r="R105" s="25">
        <v>1642.35</v>
      </c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ht="15.75">
      <c r="A106" s="18"/>
      <c r="B106" s="19" t="s">
        <v>112</v>
      </c>
      <c r="C106" s="20">
        <v>1360</v>
      </c>
      <c r="D106" s="20">
        <v>340</v>
      </c>
      <c r="E106" s="20">
        <v>285.97</v>
      </c>
      <c r="F106" s="20">
        <v>285.53</v>
      </c>
      <c r="G106" s="35">
        <v>390</v>
      </c>
      <c r="H106" s="22">
        <v>370</v>
      </c>
      <c r="I106" s="22">
        <v>369.72</v>
      </c>
      <c r="J106" s="20">
        <v>450</v>
      </c>
      <c r="K106" s="20">
        <v>442.99</v>
      </c>
      <c r="L106" s="20">
        <v>442.99</v>
      </c>
      <c r="M106" s="22">
        <v>540</v>
      </c>
      <c r="N106" s="22">
        <v>539</v>
      </c>
      <c r="O106" s="20">
        <v>373.11</v>
      </c>
      <c r="P106" s="20">
        <v>590</v>
      </c>
      <c r="Q106" s="20">
        <v>590</v>
      </c>
      <c r="R106" s="25">
        <v>680.57</v>
      </c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ht="15.75">
      <c r="A107" s="18"/>
      <c r="B107" s="19" t="s">
        <v>113</v>
      </c>
      <c r="C107" s="20">
        <v>8800</v>
      </c>
      <c r="D107" s="20">
        <v>1780</v>
      </c>
      <c r="E107" s="20">
        <v>2407.22</v>
      </c>
      <c r="F107" s="20">
        <v>2420.86</v>
      </c>
      <c r="G107" s="35">
        <v>2747</v>
      </c>
      <c r="H107" s="22">
        <v>3429.8</v>
      </c>
      <c r="I107" s="22">
        <v>3411.76</v>
      </c>
      <c r="J107" s="20">
        <v>4360</v>
      </c>
      <c r="K107" s="20">
        <v>4345</v>
      </c>
      <c r="L107" s="20">
        <v>1502.88</v>
      </c>
      <c r="M107" s="22">
        <v>4348</v>
      </c>
      <c r="N107" s="22">
        <v>2110.71</v>
      </c>
      <c r="O107" s="20">
        <v>584.07</v>
      </c>
      <c r="P107" s="20">
        <f>2693</f>
        <v>2693</v>
      </c>
      <c r="Q107" s="20">
        <v>2520.15</v>
      </c>
      <c r="R107" s="25">
        <v>3200.12</v>
      </c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ht="15.75">
      <c r="A108" s="18"/>
      <c r="B108" s="19" t="s">
        <v>114</v>
      </c>
      <c r="C108" s="20">
        <v>3575</v>
      </c>
      <c r="D108" s="20">
        <v>1002.24</v>
      </c>
      <c r="E108" s="20">
        <v>1050.02</v>
      </c>
      <c r="F108" s="20">
        <v>1014.14</v>
      </c>
      <c r="G108" s="35">
        <v>1260</v>
      </c>
      <c r="H108" s="22">
        <v>1728.57</v>
      </c>
      <c r="I108" s="22">
        <v>1746.48</v>
      </c>
      <c r="J108" s="20">
        <v>1940</v>
      </c>
      <c r="K108" s="20">
        <v>1800.34</v>
      </c>
      <c r="L108" s="20">
        <v>1803.65</v>
      </c>
      <c r="M108" s="22">
        <v>1990</v>
      </c>
      <c r="N108" s="22">
        <v>1881.96</v>
      </c>
      <c r="O108" s="20">
        <v>1873.79</v>
      </c>
      <c r="P108" s="20">
        <v>1990</v>
      </c>
      <c r="Q108" s="20">
        <v>2232.67</v>
      </c>
      <c r="R108" s="25">
        <v>2193.44</v>
      </c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ht="15.75">
      <c r="A109" s="18"/>
      <c r="B109" s="19" t="s">
        <v>115</v>
      </c>
      <c r="C109" s="20">
        <v>0</v>
      </c>
      <c r="D109" s="20">
        <v>0</v>
      </c>
      <c r="E109" s="20">
        <v>0</v>
      </c>
      <c r="F109" s="20">
        <v>0</v>
      </c>
      <c r="G109" s="35">
        <v>0</v>
      </c>
      <c r="H109" s="22">
        <v>0</v>
      </c>
      <c r="I109" s="22">
        <v>25.81</v>
      </c>
      <c r="J109" s="20"/>
      <c r="K109" s="20"/>
      <c r="L109" s="20">
        <v>2829.79</v>
      </c>
      <c r="M109" s="22">
        <v>0</v>
      </c>
      <c r="N109" s="22">
        <v>4444.62</v>
      </c>
      <c r="O109" s="20">
        <v>6442.05</v>
      </c>
      <c r="P109" s="20">
        <v>4800</v>
      </c>
      <c r="Q109" s="20">
        <v>7390</v>
      </c>
      <c r="R109" s="25">
        <v>7372</v>
      </c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s="32" customFormat="1" ht="15.75">
      <c r="A110" s="18"/>
      <c r="B110" s="26" t="s">
        <v>116</v>
      </c>
      <c r="C110" s="27">
        <f aca="true" t="shared" si="7" ref="C110:I110">SUM(C97:C109)</f>
        <v>92440</v>
      </c>
      <c r="D110" s="27">
        <f t="shared" si="7"/>
        <v>18788.600000000002</v>
      </c>
      <c r="E110" s="27">
        <f t="shared" si="7"/>
        <v>21311.280000000006</v>
      </c>
      <c r="F110" s="27">
        <f t="shared" si="7"/>
        <v>21264.44</v>
      </c>
      <c r="G110" s="28">
        <f t="shared" si="7"/>
        <v>22845</v>
      </c>
      <c r="H110" s="28">
        <f t="shared" si="7"/>
        <v>25202.12</v>
      </c>
      <c r="I110" s="28">
        <f t="shared" si="7"/>
        <v>25238.29</v>
      </c>
      <c r="J110" s="27">
        <f>J97+J98+J99+J100+J101+J103+J104+J105+J106+SUM(J107:J109)</f>
        <v>33868</v>
      </c>
      <c r="K110" s="27">
        <f aca="true" t="shared" si="8" ref="K110:R110">SUM(K97:K109)</f>
        <v>34295.92</v>
      </c>
      <c r="L110" s="27">
        <f t="shared" si="8"/>
        <v>34240.41</v>
      </c>
      <c r="M110" s="28">
        <f t="shared" si="8"/>
        <v>39363</v>
      </c>
      <c r="N110" s="28">
        <f t="shared" si="8"/>
        <v>44106.69</v>
      </c>
      <c r="O110" s="27">
        <f t="shared" si="8"/>
        <v>43221.97000000001</v>
      </c>
      <c r="P110" s="27">
        <f t="shared" si="8"/>
        <v>65584.84</v>
      </c>
      <c r="Q110" s="29">
        <f t="shared" si="8"/>
        <v>52316.49</v>
      </c>
      <c r="R110" s="30">
        <f t="shared" si="8"/>
        <v>50850.92000000001</v>
      </c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</row>
    <row r="111" spans="1:35" ht="15.75">
      <c r="A111" s="18"/>
      <c r="B111" s="34"/>
      <c r="C111" s="20"/>
      <c r="D111" s="20"/>
      <c r="E111" s="20"/>
      <c r="F111" s="29"/>
      <c r="G111" s="22"/>
      <c r="H111" s="22"/>
      <c r="I111" s="22"/>
      <c r="J111" s="20"/>
      <c r="K111" s="33"/>
      <c r="L111" s="20"/>
      <c r="M111" s="22"/>
      <c r="N111" s="22"/>
      <c r="O111" s="20"/>
      <c r="P111" s="20"/>
      <c r="Q111" s="20"/>
      <c r="R111" s="25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15.75">
      <c r="A112" s="18" t="s">
        <v>117</v>
      </c>
      <c r="B112" s="34" t="s">
        <v>141</v>
      </c>
      <c r="C112" s="20"/>
      <c r="D112" s="20"/>
      <c r="E112" s="20"/>
      <c r="F112" s="20"/>
      <c r="G112" s="22"/>
      <c r="H112" s="22"/>
      <c r="I112" s="22"/>
      <c r="J112" s="20"/>
      <c r="K112" s="20"/>
      <c r="L112" s="20"/>
      <c r="M112" s="22"/>
      <c r="N112" s="22"/>
      <c r="O112" s="20"/>
      <c r="P112" s="20"/>
      <c r="Q112" s="20"/>
      <c r="R112" s="25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15.75">
      <c r="A113" s="18"/>
      <c r="B113" s="19" t="s">
        <v>118</v>
      </c>
      <c r="C113" s="20">
        <v>0</v>
      </c>
      <c r="D113" s="20">
        <v>0</v>
      </c>
      <c r="E113" s="20">
        <v>0</v>
      </c>
      <c r="F113" s="20">
        <v>0</v>
      </c>
      <c r="G113" s="35">
        <v>0</v>
      </c>
      <c r="H113" s="22">
        <v>0</v>
      </c>
      <c r="I113" s="22">
        <v>0</v>
      </c>
      <c r="J113" s="20"/>
      <c r="K113" s="20"/>
      <c r="L113" s="20">
        <v>0</v>
      </c>
      <c r="M113" s="22">
        <v>0</v>
      </c>
      <c r="N113" s="22">
        <v>0</v>
      </c>
      <c r="O113" s="20">
        <v>26.82</v>
      </c>
      <c r="P113" s="20">
        <v>0</v>
      </c>
      <c r="Q113" s="20">
        <v>0</v>
      </c>
      <c r="R113" s="25">
        <v>23.4</v>
      </c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15.75">
      <c r="A114" s="18"/>
      <c r="B114" s="19" t="s">
        <v>119</v>
      </c>
      <c r="C114" s="20">
        <v>400</v>
      </c>
      <c r="D114" s="20">
        <v>100</v>
      </c>
      <c r="E114" s="20">
        <v>85</v>
      </c>
      <c r="F114" s="20">
        <v>67.41</v>
      </c>
      <c r="G114" s="35">
        <v>85</v>
      </c>
      <c r="H114" s="22">
        <v>70</v>
      </c>
      <c r="I114" s="22">
        <v>111.49</v>
      </c>
      <c r="J114" s="20">
        <v>110</v>
      </c>
      <c r="K114" s="20">
        <v>110</v>
      </c>
      <c r="L114" s="20">
        <v>109.48</v>
      </c>
      <c r="M114" s="22">
        <v>122</v>
      </c>
      <c r="N114" s="22">
        <v>145</v>
      </c>
      <c r="O114" s="20">
        <v>145</v>
      </c>
      <c r="P114" s="20">
        <v>145</v>
      </c>
      <c r="Q114" s="20">
        <v>169</v>
      </c>
      <c r="R114" s="25">
        <v>165.75</v>
      </c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ht="15.75">
      <c r="A115" s="18"/>
      <c r="B115" s="19" t="s">
        <v>120</v>
      </c>
      <c r="C115" s="20">
        <v>5000</v>
      </c>
      <c r="D115" s="20">
        <v>1230</v>
      </c>
      <c r="E115" s="20">
        <v>1834.38</v>
      </c>
      <c r="F115" s="20">
        <v>1802.97</v>
      </c>
      <c r="G115" s="35">
        <v>860</v>
      </c>
      <c r="H115" s="22">
        <v>861.72</v>
      </c>
      <c r="I115" s="22">
        <v>905.07</v>
      </c>
      <c r="J115" s="20">
        <v>1275</v>
      </c>
      <c r="K115" s="20">
        <v>1065.74</v>
      </c>
      <c r="L115" s="20">
        <v>1059.41</v>
      </c>
      <c r="M115" s="22">
        <v>2505</v>
      </c>
      <c r="N115" s="22">
        <v>2428.82</v>
      </c>
      <c r="O115" s="20">
        <v>2349.41</v>
      </c>
      <c r="P115" s="20">
        <v>2887.16</v>
      </c>
      <c r="Q115" s="20">
        <v>3407.76</v>
      </c>
      <c r="R115" s="25">
        <v>2885.46</v>
      </c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15.75">
      <c r="A116" s="18"/>
      <c r="B116" s="19" t="s">
        <v>142</v>
      </c>
      <c r="C116" s="20"/>
      <c r="D116" s="20"/>
      <c r="E116" s="20"/>
      <c r="F116" s="20"/>
      <c r="G116" s="35"/>
      <c r="H116" s="22"/>
      <c r="I116" s="22"/>
      <c r="J116" s="20"/>
      <c r="K116" s="20"/>
      <c r="L116" s="20"/>
      <c r="M116" s="22"/>
      <c r="N116" s="22"/>
      <c r="O116" s="20"/>
      <c r="P116" s="20"/>
      <c r="Q116" s="20"/>
      <c r="R116" s="25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ht="15.75">
      <c r="A117" s="18"/>
      <c r="B117" s="19" t="s">
        <v>121</v>
      </c>
      <c r="C117" s="20">
        <v>0</v>
      </c>
      <c r="D117" s="20">
        <v>0</v>
      </c>
      <c r="E117" s="20">
        <v>0</v>
      </c>
      <c r="F117" s="20">
        <v>0</v>
      </c>
      <c r="G117" s="35">
        <v>0</v>
      </c>
      <c r="H117" s="22">
        <v>0</v>
      </c>
      <c r="I117" s="22">
        <v>0</v>
      </c>
      <c r="J117" s="20"/>
      <c r="K117" s="20"/>
      <c r="L117" s="20">
        <v>0</v>
      </c>
      <c r="M117" s="22">
        <v>0</v>
      </c>
      <c r="N117" s="22">
        <v>0</v>
      </c>
      <c r="O117" s="20">
        <v>0</v>
      </c>
      <c r="P117" s="20">
        <v>0</v>
      </c>
      <c r="Q117" s="20">
        <v>0</v>
      </c>
      <c r="R117" s="25">
        <v>0</v>
      </c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ht="15.75">
      <c r="A118" s="18"/>
      <c r="B118" s="19" t="s">
        <v>122</v>
      </c>
      <c r="C118" s="20">
        <v>2330</v>
      </c>
      <c r="D118" s="20">
        <v>586</v>
      </c>
      <c r="E118" s="20">
        <v>575.18</v>
      </c>
      <c r="F118" s="20">
        <v>605.88</v>
      </c>
      <c r="G118" s="35">
        <v>801</v>
      </c>
      <c r="H118" s="22">
        <v>860.07</v>
      </c>
      <c r="I118" s="22">
        <v>822.59</v>
      </c>
      <c r="J118" s="20">
        <v>976</v>
      </c>
      <c r="K118" s="20">
        <v>965.7</v>
      </c>
      <c r="L118" s="20">
        <v>964.47</v>
      </c>
      <c r="M118" s="22">
        <v>1411</v>
      </c>
      <c r="N118" s="22">
        <v>8880.8</v>
      </c>
      <c r="O118" s="20">
        <v>8829.58</v>
      </c>
      <c r="P118" s="20">
        <v>10136</v>
      </c>
      <c r="Q118" s="20">
        <v>4155.18</v>
      </c>
      <c r="R118" s="25">
        <v>4118.52</v>
      </c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s="32" customFormat="1" ht="15.75">
      <c r="A119" s="18"/>
      <c r="B119" s="26" t="s">
        <v>123</v>
      </c>
      <c r="C119" s="27">
        <f>SUM(C113:C118)</f>
        <v>7730</v>
      </c>
      <c r="D119" s="27">
        <f>SUM(D113:D118)</f>
        <v>1916</v>
      </c>
      <c r="E119" s="27">
        <f>SUM(E113:E118)</f>
        <v>2494.56</v>
      </c>
      <c r="F119" s="27">
        <f>SUM(F113:F118)</f>
        <v>2476.26</v>
      </c>
      <c r="G119" s="28">
        <f>SUM(G112:G118)</f>
        <v>1746</v>
      </c>
      <c r="H119" s="28">
        <v>1791.79</v>
      </c>
      <c r="I119" s="28">
        <f aca="true" t="shared" si="9" ref="I119:R119">SUM(I113:I118)</f>
        <v>1839.15</v>
      </c>
      <c r="J119" s="27">
        <f t="shared" si="9"/>
        <v>2361</v>
      </c>
      <c r="K119" s="27">
        <f t="shared" si="9"/>
        <v>2141.44</v>
      </c>
      <c r="L119" s="27">
        <f t="shared" si="9"/>
        <v>2133.36</v>
      </c>
      <c r="M119" s="28">
        <f t="shared" si="9"/>
        <v>4038</v>
      </c>
      <c r="N119" s="28">
        <f t="shared" si="9"/>
        <v>11454.619999999999</v>
      </c>
      <c r="O119" s="27">
        <f t="shared" si="9"/>
        <v>11350.81</v>
      </c>
      <c r="P119" s="27">
        <f t="shared" si="9"/>
        <v>13168.16</v>
      </c>
      <c r="Q119" s="29">
        <f t="shared" si="9"/>
        <v>7731.9400000000005</v>
      </c>
      <c r="R119" s="30">
        <f t="shared" si="9"/>
        <v>7193.130000000001</v>
      </c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</row>
    <row r="120" spans="1:35" ht="16.5">
      <c r="A120" s="18"/>
      <c r="B120" s="26"/>
      <c r="C120" s="27"/>
      <c r="D120" s="27"/>
      <c r="E120" s="27"/>
      <c r="F120" s="27"/>
      <c r="G120" s="28"/>
      <c r="H120" s="28"/>
      <c r="I120" s="28"/>
      <c r="J120" s="27"/>
      <c r="K120" s="37"/>
      <c r="L120" s="27"/>
      <c r="M120" s="28"/>
      <c r="N120" s="28"/>
      <c r="O120" s="42"/>
      <c r="P120" s="27"/>
      <c r="Q120" s="20"/>
      <c r="R120" s="30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s="32" customFormat="1" ht="16.5" thickBot="1">
      <c r="A121" s="47"/>
      <c r="B121" s="48" t="s">
        <v>124</v>
      </c>
      <c r="C121" s="49">
        <f>SUM(C25+C43+C45+C52+C57+C63+C72+C74+C79+C90+C110+C119)</f>
        <v>190649</v>
      </c>
      <c r="D121" s="49">
        <f>SUM(D25+D43+D45+D52+D57+D63+D72+D74+D79+D90+D110+D119)</f>
        <v>40000</v>
      </c>
      <c r="E121" s="49">
        <f>SUM(E25+E43+E45+E52+E57+E63+E72+E74+E79+E90+E110+E119)</f>
        <v>41225.42</v>
      </c>
      <c r="F121" s="50">
        <f>+F25+F43+F45+F52+F57+F63+F72+F74+F79+F90+F110+F119</f>
        <v>41155.13</v>
      </c>
      <c r="G121" s="49">
        <f>SUM(G25+G43+G45+G52+G57+G63+G72+G74+G79+G90+G110+G119)</f>
        <v>45277</v>
      </c>
      <c r="H121" s="49">
        <f>SUM(H25+H43+H45+H52+H57+H63+H72+H74+H79+H90+H110+H119)</f>
        <v>46863</v>
      </c>
      <c r="I121" s="50">
        <f>+I25+I43+I45+I52+I57+I63+I72+I74+I79+I90+I110+I119</f>
        <v>46817.1</v>
      </c>
      <c r="J121" s="49">
        <f>SUM(J25+J43+J45+J52+J57+J63+J72+J74+J79+J90+J110+J119)</f>
        <v>61500</v>
      </c>
      <c r="K121" s="49">
        <f>SUM(K25+K43+K45+K52+K57+K63+K72+K74+K79+K90+K110+K119)</f>
        <v>61500</v>
      </c>
      <c r="L121" s="50">
        <f>SUM(L25,L43,L45,L52,L57,L63,L72,L74,L79,L90,L110,L119)</f>
        <v>61404.76</v>
      </c>
      <c r="M121" s="49">
        <f>SUM(M25+M43+M45+M52+M57+M63+M72+M74+M79+M90+M110+M119)</f>
        <v>81000</v>
      </c>
      <c r="N121" s="51">
        <f>+N25+N43+N45+N52+N57+N63+N72+N74+N79+N90+N110+N119</f>
        <v>92500</v>
      </c>
      <c r="O121" s="50">
        <f>SUM(O25,O43,O45,O52,O57,O63,O72,O74,O79,O90,O110,O119)</f>
        <v>91624.9</v>
      </c>
      <c r="P121" s="52">
        <f>SUM(P25,P43,P45,P52,P57,P63,P72,P74,P79,P90,P110,P119)</f>
        <v>141000</v>
      </c>
      <c r="Q121" s="52">
        <f>SUM(Q25,Q43,Q45,Q52,Q57,Q63,Q72,Q74,Q79,Q90,Q110,Q119)</f>
        <v>104345</v>
      </c>
      <c r="R121" s="53">
        <f>SUM(R25,R43,R45,R52,R57,R63,R72,R74,R79,R90,R110,R119)</f>
        <v>103685.27000000002</v>
      </c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</row>
    <row r="122" spans="1:35" ht="15.75">
      <c r="A122" s="54"/>
      <c r="B122" s="55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12" ht="15">
      <c r="A123" s="57"/>
      <c r="B123" s="58" t="s">
        <v>143</v>
      </c>
      <c r="C123" s="59"/>
      <c r="D123" s="59"/>
      <c r="E123" s="59"/>
      <c r="F123" s="59"/>
      <c r="G123" s="59"/>
      <c r="H123" s="59"/>
      <c r="I123" s="59"/>
      <c r="J123" s="59"/>
      <c r="K123" s="59"/>
      <c r="L123" s="59"/>
    </row>
    <row r="124" spans="1:12" ht="15">
      <c r="A124" s="57"/>
      <c r="B124" s="60"/>
      <c r="C124" s="59"/>
      <c r="D124" s="59"/>
      <c r="E124" s="59"/>
      <c r="F124" s="59"/>
      <c r="G124" s="59"/>
      <c r="H124" s="59"/>
      <c r="I124" s="59"/>
      <c r="J124" s="59"/>
      <c r="K124" s="59"/>
      <c r="L124" s="59"/>
    </row>
    <row r="125" spans="1:12" ht="15">
      <c r="A125" s="57"/>
      <c r="B125" s="60"/>
      <c r="C125" s="59"/>
      <c r="D125" s="59"/>
      <c r="E125" s="59"/>
      <c r="F125" s="59"/>
      <c r="G125" s="59"/>
      <c r="H125" s="59"/>
      <c r="I125" s="59"/>
      <c r="J125" s="59"/>
      <c r="K125" s="59"/>
      <c r="L125" s="59"/>
    </row>
    <row r="126" spans="1:12" ht="15">
      <c r="A126" s="57"/>
      <c r="B126" s="60"/>
      <c r="C126" s="59"/>
      <c r="D126" s="59"/>
      <c r="E126" s="59"/>
      <c r="F126" s="59"/>
      <c r="G126" s="59"/>
      <c r="H126" s="59"/>
      <c r="I126" s="59"/>
      <c r="J126" s="59"/>
      <c r="K126" s="59"/>
      <c r="L126" s="59"/>
    </row>
    <row r="127" spans="1:12" ht="15">
      <c r="A127" s="57"/>
      <c r="B127" s="60"/>
      <c r="C127" s="59"/>
      <c r="D127" s="59"/>
      <c r="E127" s="59"/>
      <c r="F127" s="59"/>
      <c r="G127" s="59"/>
      <c r="H127" s="59"/>
      <c r="I127" s="59"/>
      <c r="J127" s="59"/>
      <c r="K127" s="59"/>
      <c r="L127" s="59"/>
    </row>
    <row r="128" spans="1:12" ht="15">
      <c r="A128" s="57"/>
      <c r="B128" s="60"/>
      <c r="C128" s="59"/>
      <c r="D128" s="59"/>
      <c r="E128" s="59"/>
      <c r="F128" s="59"/>
      <c r="G128" s="59"/>
      <c r="H128" s="59"/>
      <c r="I128" s="59"/>
      <c r="J128" s="59"/>
      <c r="K128" s="59"/>
      <c r="L128" s="59"/>
    </row>
    <row r="129" spans="1:12" ht="15">
      <c r="A129" s="57"/>
      <c r="B129" s="60"/>
      <c r="C129" s="59"/>
      <c r="D129" s="59"/>
      <c r="E129" s="59"/>
      <c r="F129" s="59"/>
      <c r="G129" s="59"/>
      <c r="H129" s="59"/>
      <c r="I129" s="59"/>
      <c r="J129" s="59"/>
      <c r="K129" s="59"/>
      <c r="L129" s="59"/>
    </row>
    <row r="130" spans="1:12" ht="15">
      <c r="A130" s="57"/>
      <c r="B130" s="60"/>
      <c r="C130" s="59"/>
      <c r="D130" s="59"/>
      <c r="E130" s="59"/>
      <c r="F130" s="59"/>
      <c r="G130" s="59"/>
      <c r="H130" s="59"/>
      <c r="I130" s="59"/>
      <c r="J130" s="59"/>
      <c r="K130" s="59"/>
      <c r="L130" s="59"/>
    </row>
    <row r="131" spans="1:12" ht="15">
      <c r="A131" s="57"/>
      <c r="B131" s="60"/>
      <c r="C131" s="59"/>
      <c r="D131" s="59"/>
      <c r="E131" s="59"/>
      <c r="F131" s="59"/>
      <c r="G131" s="59"/>
      <c r="H131" s="59"/>
      <c r="I131" s="59"/>
      <c r="J131" s="59"/>
      <c r="K131" s="59"/>
      <c r="L131" s="59"/>
    </row>
    <row r="132" spans="1:12" ht="15">
      <c r="A132" s="57"/>
      <c r="B132" s="60"/>
      <c r="C132" s="59"/>
      <c r="D132" s="59"/>
      <c r="E132" s="59"/>
      <c r="F132" s="59"/>
      <c r="G132" s="59"/>
      <c r="H132" s="59"/>
      <c r="I132" s="59"/>
      <c r="J132" s="59"/>
      <c r="K132" s="59"/>
      <c r="L132" s="59"/>
    </row>
    <row r="133" spans="1:12" ht="15">
      <c r="A133" s="57"/>
      <c r="B133" s="60"/>
      <c r="C133" s="59"/>
      <c r="D133" s="59"/>
      <c r="E133" s="59"/>
      <c r="F133" s="59"/>
      <c r="G133" s="59"/>
      <c r="H133" s="59"/>
      <c r="I133" s="59"/>
      <c r="J133" s="59"/>
      <c r="K133" s="59"/>
      <c r="L133" s="59"/>
    </row>
    <row r="134" spans="1:12" ht="15">
      <c r="A134" s="57"/>
      <c r="B134" s="60"/>
      <c r="C134" s="59"/>
      <c r="D134" s="59"/>
      <c r="E134" s="59"/>
      <c r="F134" s="59"/>
      <c r="G134" s="59"/>
      <c r="H134" s="59"/>
      <c r="I134" s="59"/>
      <c r="J134" s="59"/>
      <c r="K134" s="59"/>
      <c r="L134" s="59"/>
    </row>
    <row r="135" spans="1:12" ht="15">
      <c r="A135" s="57"/>
      <c r="B135" s="60"/>
      <c r="C135" s="59"/>
      <c r="D135" s="59"/>
      <c r="E135" s="59"/>
      <c r="F135" s="59"/>
      <c r="G135" s="59"/>
      <c r="H135" s="59"/>
      <c r="I135" s="59"/>
      <c r="J135" s="59"/>
      <c r="K135" s="59"/>
      <c r="L135" s="59"/>
    </row>
    <row r="136" spans="1:12" ht="15">
      <c r="A136" s="57"/>
      <c r="B136" s="60"/>
      <c r="C136" s="59"/>
      <c r="D136" s="59"/>
      <c r="E136" s="59"/>
      <c r="F136" s="59"/>
      <c r="G136" s="59"/>
      <c r="H136" s="59"/>
      <c r="I136" s="59"/>
      <c r="J136" s="59"/>
      <c r="K136" s="59"/>
      <c r="L136" s="59"/>
    </row>
    <row r="137" spans="1:12" ht="15">
      <c r="A137" s="57"/>
      <c r="B137" s="60"/>
      <c r="C137" s="59"/>
      <c r="D137" s="59"/>
      <c r="E137" s="59"/>
      <c r="F137" s="59"/>
      <c r="G137" s="59"/>
      <c r="H137" s="59"/>
      <c r="I137" s="59"/>
      <c r="J137" s="59"/>
      <c r="K137" s="59"/>
      <c r="L137" s="59"/>
    </row>
    <row r="138" spans="1:12" ht="15">
      <c r="A138" s="57"/>
      <c r="B138" s="60"/>
      <c r="C138" s="59"/>
      <c r="D138" s="59"/>
      <c r="E138" s="59"/>
      <c r="F138" s="59"/>
      <c r="G138" s="59"/>
      <c r="H138" s="59"/>
      <c r="I138" s="59"/>
      <c r="J138" s="59"/>
      <c r="K138" s="59"/>
      <c r="L138" s="59"/>
    </row>
    <row r="139" spans="1:12" ht="15">
      <c r="A139" s="57"/>
      <c r="B139" s="60"/>
      <c r="C139" s="59"/>
      <c r="D139" s="59"/>
      <c r="E139" s="59"/>
      <c r="F139" s="59"/>
      <c r="G139" s="59"/>
      <c r="H139" s="59"/>
      <c r="I139" s="59"/>
      <c r="J139" s="59"/>
      <c r="K139" s="59"/>
      <c r="L139" s="59"/>
    </row>
    <row r="140" spans="1:12" ht="15">
      <c r="A140" s="57"/>
      <c r="B140" s="60"/>
      <c r="C140" s="59"/>
      <c r="D140" s="59"/>
      <c r="E140" s="59"/>
      <c r="F140" s="59"/>
      <c r="G140" s="59"/>
      <c r="H140" s="59"/>
      <c r="I140" s="59"/>
      <c r="J140" s="59"/>
      <c r="K140" s="59"/>
      <c r="L140" s="59"/>
    </row>
    <row r="141" spans="1:12" ht="15">
      <c r="A141" s="57"/>
      <c r="B141" s="60"/>
      <c r="C141" s="59"/>
      <c r="D141" s="59"/>
      <c r="E141" s="59"/>
      <c r="F141" s="59"/>
      <c r="G141" s="59"/>
      <c r="H141" s="59"/>
      <c r="I141" s="59"/>
      <c r="J141" s="59"/>
      <c r="K141" s="59"/>
      <c r="L141" s="59"/>
    </row>
    <row r="142" spans="1:12" ht="15">
      <c r="A142" s="57"/>
      <c r="B142" s="60"/>
      <c r="C142" s="59"/>
      <c r="D142" s="59"/>
      <c r="E142" s="59"/>
      <c r="F142" s="59"/>
      <c r="G142" s="59"/>
      <c r="H142" s="59"/>
      <c r="I142" s="59"/>
      <c r="J142" s="59"/>
      <c r="K142" s="59"/>
      <c r="L142" s="59"/>
    </row>
    <row r="143" spans="1:12" ht="15">
      <c r="A143" s="57"/>
      <c r="B143" s="60"/>
      <c r="C143" s="59"/>
      <c r="D143" s="59"/>
      <c r="E143" s="59"/>
      <c r="F143" s="59"/>
      <c r="G143" s="59"/>
      <c r="H143" s="59"/>
      <c r="I143" s="59"/>
      <c r="J143" s="59"/>
      <c r="K143" s="59"/>
      <c r="L143" s="59"/>
    </row>
    <row r="144" spans="1:12" ht="15">
      <c r="A144" s="57"/>
      <c r="B144" s="60"/>
      <c r="C144" s="59"/>
      <c r="D144" s="59"/>
      <c r="E144" s="59"/>
      <c r="F144" s="59"/>
      <c r="G144" s="59"/>
      <c r="H144" s="59"/>
      <c r="I144" s="59"/>
      <c r="J144" s="59"/>
      <c r="K144" s="59"/>
      <c r="L144" s="59"/>
    </row>
    <row r="145" spans="1:12" ht="15">
      <c r="A145" s="57"/>
      <c r="B145" s="60"/>
      <c r="C145" s="59"/>
      <c r="D145" s="59"/>
      <c r="E145" s="59"/>
      <c r="F145" s="59"/>
      <c r="G145" s="59"/>
      <c r="H145" s="59"/>
      <c r="I145" s="59"/>
      <c r="J145" s="59"/>
      <c r="K145" s="59"/>
      <c r="L145" s="59"/>
    </row>
    <row r="146" spans="1:12" ht="15">
      <c r="A146" s="57"/>
      <c r="B146" s="60"/>
      <c r="C146" s="59"/>
      <c r="D146" s="59"/>
      <c r="E146" s="59"/>
      <c r="F146" s="59"/>
      <c r="G146" s="59"/>
      <c r="H146" s="59"/>
      <c r="I146" s="59"/>
      <c r="J146" s="59"/>
      <c r="K146" s="59"/>
      <c r="L146" s="59"/>
    </row>
    <row r="147" spans="1:12" ht="15">
      <c r="A147" s="57"/>
      <c r="B147" s="60"/>
      <c r="C147" s="59"/>
      <c r="D147" s="59"/>
      <c r="E147" s="59"/>
      <c r="F147" s="59"/>
      <c r="G147" s="59"/>
      <c r="H147" s="59"/>
      <c r="I147" s="59"/>
      <c r="J147" s="59"/>
      <c r="K147" s="59"/>
      <c r="L147" s="59"/>
    </row>
    <row r="148" spans="1:12" ht="15">
      <c r="A148" s="57"/>
      <c r="B148" s="60"/>
      <c r="C148" s="59"/>
      <c r="D148" s="59"/>
      <c r="E148" s="59"/>
      <c r="F148" s="59"/>
      <c r="G148" s="59"/>
      <c r="H148" s="59"/>
      <c r="I148" s="59"/>
      <c r="J148" s="59"/>
      <c r="K148" s="59"/>
      <c r="L148" s="59"/>
    </row>
    <row r="149" spans="1:12" ht="15">
      <c r="A149" s="57"/>
      <c r="B149" s="60"/>
      <c r="C149" s="59"/>
      <c r="D149" s="59"/>
      <c r="E149" s="59"/>
      <c r="F149" s="59"/>
      <c r="G149" s="59"/>
      <c r="H149" s="59"/>
      <c r="I149" s="59"/>
      <c r="J149" s="59"/>
      <c r="K149" s="59"/>
      <c r="L149" s="59"/>
    </row>
    <row r="150" spans="1:12" ht="15">
      <c r="A150" s="57"/>
      <c r="B150" s="60"/>
      <c r="C150" s="59"/>
      <c r="D150" s="59"/>
      <c r="E150" s="59"/>
      <c r="F150" s="59"/>
      <c r="G150" s="59"/>
      <c r="H150" s="59"/>
      <c r="I150" s="59"/>
      <c r="J150" s="59"/>
      <c r="K150" s="59"/>
      <c r="L150" s="59"/>
    </row>
    <row r="151" spans="1:12" ht="15">
      <c r="A151" s="57"/>
      <c r="B151" s="60"/>
      <c r="C151" s="59"/>
      <c r="D151" s="59"/>
      <c r="E151" s="59"/>
      <c r="F151" s="59"/>
      <c r="G151" s="59"/>
      <c r="H151" s="59"/>
      <c r="I151" s="59"/>
      <c r="J151" s="59"/>
      <c r="K151" s="59"/>
      <c r="L151" s="59"/>
    </row>
    <row r="152" spans="1:12" ht="15">
      <c r="A152" s="57"/>
      <c r="B152" s="60"/>
      <c r="C152" s="59"/>
      <c r="D152" s="59"/>
      <c r="E152" s="59"/>
      <c r="F152" s="59"/>
      <c r="G152" s="59"/>
      <c r="H152" s="59"/>
      <c r="I152" s="59"/>
      <c r="J152" s="59"/>
      <c r="K152" s="59"/>
      <c r="L152" s="59"/>
    </row>
    <row r="153" spans="1:12" ht="15">
      <c r="A153" s="57"/>
      <c r="B153" s="60"/>
      <c r="C153" s="59"/>
      <c r="D153" s="59"/>
      <c r="E153" s="59"/>
      <c r="F153" s="59"/>
      <c r="G153" s="59"/>
      <c r="H153" s="59"/>
      <c r="I153" s="59"/>
      <c r="J153" s="59"/>
      <c r="K153" s="59"/>
      <c r="L153" s="59"/>
    </row>
    <row r="154" spans="1:12" ht="15">
      <c r="A154" s="57"/>
      <c r="B154" s="60"/>
      <c r="C154" s="59"/>
      <c r="D154" s="59"/>
      <c r="E154" s="59"/>
      <c r="F154" s="59"/>
      <c r="G154" s="59"/>
      <c r="H154" s="59"/>
      <c r="I154" s="59"/>
      <c r="J154" s="59"/>
      <c r="K154" s="59"/>
      <c r="L154" s="59"/>
    </row>
    <row r="155" spans="1:12" ht="15">
      <c r="A155" s="57"/>
      <c r="B155" s="60"/>
      <c r="C155" s="59"/>
      <c r="D155" s="59"/>
      <c r="E155" s="59"/>
      <c r="F155" s="59"/>
      <c r="G155" s="59"/>
      <c r="H155" s="59"/>
      <c r="I155" s="59"/>
      <c r="J155" s="59"/>
      <c r="K155" s="59"/>
      <c r="L155" s="59"/>
    </row>
    <row r="156" spans="1:12" ht="15">
      <c r="A156" s="57"/>
      <c r="B156" s="60"/>
      <c r="C156" s="59"/>
      <c r="D156" s="59"/>
      <c r="E156" s="59"/>
      <c r="F156" s="59"/>
      <c r="G156" s="59"/>
      <c r="H156" s="59"/>
      <c r="I156" s="59"/>
      <c r="J156" s="59"/>
      <c r="K156" s="59"/>
      <c r="L156" s="59"/>
    </row>
    <row r="157" spans="1:12" ht="15">
      <c r="A157" s="57"/>
      <c r="B157" s="60"/>
      <c r="C157" s="59"/>
      <c r="D157" s="59"/>
      <c r="E157" s="59"/>
      <c r="F157" s="59"/>
      <c r="G157" s="59"/>
      <c r="H157" s="59"/>
      <c r="I157" s="59"/>
      <c r="J157" s="59"/>
      <c r="K157" s="59"/>
      <c r="L157" s="59"/>
    </row>
    <row r="158" spans="1:12" ht="15">
      <c r="A158" s="57"/>
      <c r="B158" s="60"/>
      <c r="C158" s="59"/>
      <c r="D158" s="59"/>
      <c r="E158" s="59"/>
      <c r="F158" s="59"/>
      <c r="G158" s="59"/>
      <c r="H158" s="59"/>
      <c r="I158" s="59"/>
      <c r="J158" s="59"/>
      <c r="K158" s="59"/>
      <c r="L158" s="59"/>
    </row>
    <row r="159" spans="1:12" ht="15">
      <c r="A159" s="57"/>
      <c r="B159" s="60"/>
      <c r="C159" s="59"/>
      <c r="D159" s="59"/>
      <c r="E159" s="59"/>
      <c r="F159" s="59"/>
      <c r="G159" s="59"/>
      <c r="H159" s="59"/>
      <c r="I159" s="59"/>
      <c r="J159" s="59"/>
      <c r="K159" s="59"/>
      <c r="L159" s="59"/>
    </row>
    <row r="160" spans="1:12" ht="15">
      <c r="A160" s="57"/>
      <c r="B160" s="60"/>
      <c r="C160" s="59"/>
      <c r="D160" s="59"/>
      <c r="E160" s="59"/>
      <c r="F160" s="59"/>
      <c r="G160" s="59"/>
      <c r="H160" s="59"/>
      <c r="I160" s="59"/>
      <c r="J160" s="59"/>
      <c r="K160" s="59"/>
      <c r="L160" s="59"/>
    </row>
    <row r="161" spans="1:12" ht="15">
      <c r="A161" s="57"/>
      <c r="B161" s="60"/>
      <c r="C161" s="59"/>
      <c r="D161" s="59"/>
      <c r="E161" s="59"/>
      <c r="F161" s="59"/>
      <c r="G161" s="59"/>
      <c r="H161" s="59"/>
      <c r="I161" s="59"/>
      <c r="J161" s="59"/>
      <c r="K161" s="59"/>
      <c r="L161" s="59"/>
    </row>
    <row r="162" spans="1:12" ht="15">
      <c r="A162" s="57"/>
      <c r="B162" s="60"/>
      <c r="C162" s="59"/>
      <c r="D162" s="59"/>
      <c r="E162" s="59"/>
      <c r="F162" s="59"/>
      <c r="G162" s="59"/>
      <c r="H162" s="59"/>
      <c r="I162" s="59"/>
      <c r="J162" s="59"/>
      <c r="K162" s="59"/>
      <c r="L162" s="59"/>
    </row>
    <row r="163" spans="1:12" ht="15">
      <c r="A163" s="57"/>
      <c r="B163" s="60"/>
      <c r="C163" s="59"/>
      <c r="D163" s="59"/>
      <c r="E163" s="59"/>
      <c r="F163" s="59"/>
      <c r="G163" s="59"/>
      <c r="H163" s="59"/>
      <c r="I163" s="59"/>
      <c r="J163" s="59"/>
      <c r="K163" s="59"/>
      <c r="L163" s="59"/>
    </row>
    <row r="164" spans="1:12" ht="15">
      <c r="A164" s="57"/>
      <c r="B164" s="60"/>
      <c r="C164" s="59"/>
      <c r="D164" s="59"/>
      <c r="E164" s="59"/>
      <c r="F164" s="59"/>
      <c r="G164" s="59"/>
      <c r="H164" s="59"/>
      <c r="I164" s="59"/>
      <c r="J164" s="59"/>
      <c r="K164" s="59"/>
      <c r="L164" s="59"/>
    </row>
    <row r="165" spans="1:12" ht="15">
      <c r="A165" s="57"/>
      <c r="B165" s="60"/>
      <c r="C165" s="59"/>
      <c r="D165" s="59"/>
      <c r="E165" s="59"/>
      <c r="F165" s="59"/>
      <c r="G165" s="59"/>
      <c r="H165" s="59"/>
      <c r="I165" s="59"/>
      <c r="J165" s="59"/>
      <c r="K165" s="59"/>
      <c r="L165" s="59"/>
    </row>
    <row r="166" spans="1:12" ht="15">
      <c r="A166" s="57"/>
      <c r="B166" s="60"/>
      <c r="C166" s="59"/>
      <c r="D166" s="59"/>
      <c r="E166" s="59"/>
      <c r="F166" s="59"/>
      <c r="G166" s="59"/>
      <c r="H166" s="59"/>
      <c r="I166" s="59"/>
      <c r="J166" s="59"/>
      <c r="K166" s="59"/>
      <c r="L166" s="59"/>
    </row>
    <row r="167" spans="1:12" ht="15">
      <c r="A167" s="57"/>
      <c r="B167" s="60"/>
      <c r="C167" s="59"/>
      <c r="D167" s="59"/>
      <c r="E167" s="59"/>
      <c r="F167" s="59"/>
      <c r="G167" s="59"/>
      <c r="H167" s="59"/>
      <c r="I167" s="59"/>
      <c r="J167" s="59"/>
      <c r="K167" s="59"/>
      <c r="L167" s="59"/>
    </row>
    <row r="168" spans="1:12" ht="15">
      <c r="A168" s="57"/>
      <c r="B168" s="60"/>
      <c r="C168" s="59"/>
      <c r="D168" s="59"/>
      <c r="E168" s="59"/>
      <c r="F168" s="59"/>
      <c r="G168" s="59"/>
      <c r="H168" s="59"/>
      <c r="I168" s="59"/>
      <c r="J168" s="59"/>
      <c r="K168" s="59"/>
      <c r="L168" s="59"/>
    </row>
    <row r="169" spans="1:12" ht="15">
      <c r="A169" s="57"/>
      <c r="B169" s="60"/>
      <c r="C169" s="59"/>
      <c r="D169" s="59"/>
      <c r="E169" s="59"/>
      <c r="F169" s="59"/>
      <c r="G169" s="59"/>
      <c r="H169" s="59"/>
      <c r="I169" s="59"/>
      <c r="J169" s="59"/>
      <c r="K169" s="59"/>
      <c r="L169" s="59"/>
    </row>
    <row r="170" spans="1:12" ht="15">
      <c r="A170" s="57"/>
      <c r="B170" s="60"/>
      <c r="C170" s="59"/>
      <c r="D170" s="59"/>
      <c r="E170" s="59"/>
      <c r="F170" s="59"/>
      <c r="G170" s="59"/>
      <c r="H170" s="59"/>
      <c r="I170" s="59"/>
      <c r="J170" s="59"/>
      <c r="K170" s="59"/>
      <c r="L170" s="59"/>
    </row>
    <row r="171" spans="1:12" ht="15">
      <c r="A171" s="57"/>
      <c r="B171" s="60"/>
      <c r="C171" s="59"/>
      <c r="D171" s="59"/>
      <c r="E171" s="59"/>
      <c r="F171" s="59"/>
      <c r="G171" s="59"/>
      <c r="H171" s="59"/>
      <c r="I171" s="59"/>
      <c r="J171" s="59"/>
      <c r="K171" s="59"/>
      <c r="L171" s="59"/>
    </row>
    <row r="172" spans="1:12" ht="15">
      <c r="A172" s="57"/>
      <c r="B172" s="60"/>
      <c r="C172" s="59"/>
      <c r="D172" s="59"/>
      <c r="E172" s="59"/>
      <c r="F172" s="59"/>
      <c r="G172" s="59"/>
      <c r="H172" s="59"/>
      <c r="I172" s="59"/>
      <c r="J172" s="59"/>
      <c r="K172" s="59"/>
      <c r="L172" s="59"/>
    </row>
    <row r="173" spans="1:12" ht="15">
      <c r="A173" s="57"/>
      <c r="B173" s="60"/>
      <c r="C173" s="59"/>
      <c r="D173" s="59"/>
      <c r="E173" s="59"/>
      <c r="F173" s="59"/>
      <c r="G173" s="59"/>
      <c r="H173" s="59"/>
      <c r="I173" s="59"/>
      <c r="J173" s="59"/>
      <c r="K173" s="59"/>
      <c r="L173" s="59"/>
    </row>
    <row r="174" spans="1:12" ht="15">
      <c r="A174" s="57"/>
      <c r="B174" s="60"/>
      <c r="C174" s="59"/>
      <c r="D174" s="59"/>
      <c r="E174" s="59"/>
      <c r="F174" s="59"/>
      <c r="G174" s="59"/>
      <c r="H174" s="59"/>
      <c r="I174" s="59"/>
      <c r="J174" s="59"/>
      <c r="K174" s="59"/>
      <c r="L174" s="59"/>
    </row>
    <row r="175" spans="1:12" ht="15">
      <c r="A175" s="57"/>
      <c r="B175" s="60"/>
      <c r="C175" s="59"/>
      <c r="D175" s="59"/>
      <c r="E175" s="59"/>
      <c r="F175" s="59"/>
      <c r="G175" s="59"/>
      <c r="H175" s="59"/>
      <c r="I175" s="59"/>
      <c r="J175" s="59"/>
      <c r="K175" s="59"/>
      <c r="L175" s="59"/>
    </row>
    <row r="176" spans="1:12" ht="15">
      <c r="A176" s="57"/>
      <c r="B176" s="60"/>
      <c r="C176" s="59"/>
      <c r="D176" s="59"/>
      <c r="E176" s="59"/>
      <c r="F176" s="59"/>
      <c r="G176" s="59"/>
      <c r="H176" s="59"/>
      <c r="I176" s="59"/>
      <c r="J176" s="59"/>
      <c r="K176" s="59"/>
      <c r="L176" s="59"/>
    </row>
    <row r="177" spans="1:12" ht="15">
      <c r="A177" s="57"/>
      <c r="B177" s="60"/>
      <c r="C177" s="59"/>
      <c r="D177" s="59"/>
      <c r="E177" s="59"/>
      <c r="F177" s="59"/>
      <c r="G177" s="59"/>
      <c r="H177" s="59"/>
      <c r="I177" s="59"/>
      <c r="J177" s="59"/>
      <c r="K177" s="59"/>
      <c r="L177" s="59"/>
    </row>
    <row r="178" spans="1:12" ht="15">
      <c r="A178" s="57"/>
      <c r="B178" s="60"/>
      <c r="C178" s="59"/>
      <c r="D178" s="59"/>
      <c r="E178" s="59"/>
      <c r="F178" s="59"/>
      <c r="G178" s="59"/>
      <c r="H178" s="59"/>
      <c r="I178" s="59"/>
      <c r="J178" s="59"/>
      <c r="K178" s="59"/>
      <c r="L178" s="59"/>
    </row>
    <row r="179" spans="1:12" ht="15">
      <c r="A179" s="57"/>
      <c r="B179" s="60"/>
      <c r="C179" s="59"/>
      <c r="D179" s="59"/>
      <c r="E179" s="59"/>
      <c r="F179" s="59"/>
      <c r="G179" s="59"/>
      <c r="H179" s="59"/>
      <c r="I179" s="59"/>
      <c r="J179" s="59"/>
      <c r="K179" s="59"/>
      <c r="L179" s="59"/>
    </row>
    <row r="180" spans="1:12" ht="15">
      <c r="A180" s="57"/>
      <c r="B180" s="60"/>
      <c r="C180" s="59"/>
      <c r="D180" s="59"/>
      <c r="E180" s="59"/>
      <c r="F180" s="59"/>
      <c r="G180" s="59"/>
      <c r="H180" s="59"/>
      <c r="I180" s="59"/>
      <c r="J180" s="59"/>
      <c r="K180" s="59"/>
      <c r="L180" s="59"/>
    </row>
    <row r="181" spans="1:12" ht="15">
      <c r="A181" s="57"/>
      <c r="B181" s="60"/>
      <c r="C181" s="59"/>
      <c r="D181" s="59"/>
      <c r="E181" s="59"/>
      <c r="F181" s="59"/>
      <c r="G181" s="59"/>
      <c r="H181" s="59"/>
      <c r="I181" s="59"/>
      <c r="J181" s="59"/>
      <c r="K181" s="59"/>
      <c r="L181" s="59"/>
    </row>
    <row r="182" spans="1:12" ht="15">
      <c r="A182" s="57"/>
      <c r="B182" s="60"/>
      <c r="C182" s="59"/>
      <c r="D182" s="59"/>
      <c r="E182" s="59"/>
      <c r="F182" s="59"/>
      <c r="G182" s="59"/>
      <c r="H182" s="59"/>
      <c r="I182" s="59"/>
      <c r="J182" s="59"/>
      <c r="K182" s="59"/>
      <c r="L182" s="59"/>
    </row>
    <row r="183" spans="1:12" ht="15">
      <c r="A183" s="57"/>
      <c r="B183" s="60"/>
      <c r="C183" s="59"/>
      <c r="D183" s="59"/>
      <c r="E183" s="59"/>
      <c r="F183" s="59"/>
      <c r="G183" s="59"/>
      <c r="H183" s="59"/>
      <c r="I183" s="59"/>
      <c r="J183" s="59"/>
      <c r="K183" s="59"/>
      <c r="L183" s="59"/>
    </row>
    <row r="184" spans="1:12" ht="15">
      <c r="A184" s="57"/>
      <c r="B184" s="60"/>
      <c r="C184" s="59"/>
      <c r="D184" s="59"/>
      <c r="E184" s="59"/>
      <c r="F184" s="59"/>
      <c r="G184" s="59"/>
      <c r="H184" s="59"/>
      <c r="I184" s="59"/>
      <c r="J184" s="59"/>
      <c r="K184" s="59"/>
      <c r="L184" s="59"/>
    </row>
    <row r="185" spans="1:12" ht="15">
      <c r="A185" s="57"/>
      <c r="B185" s="60"/>
      <c r="C185" s="59"/>
      <c r="D185" s="59"/>
      <c r="E185" s="59"/>
      <c r="F185" s="59"/>
      <c r="G185" s="59"/>
      <c r="H185" s="59"/>
      <c r="I185" s="59"/>
      <c r="J185" s="59"/>
      <c r="K185" s="59"/>
      <c r="L185" s="59"/>
    </row>
    <row r="186" spans="1:12" ht="15">
      <c r="A186" s="57"/>
      <c r="B186" s="60"/>
      <c r="C186" s="59"/>
      <c r="D186" s="59"/>
      <c r="E186" s="59"/>
      <c r="F186" s="59"/>
      <c r="G186" s="59"/>
      <c r="H186" s="59"/>
      <c r="I186" s="59"/>
      <c r="J186" s="59"/>
      <c r="K186" s="59"/>
      <c r="L186" s="59"/>
    </row>
    <row r="187" spans="1:12" ht="15">
      <c r="A187" s="57"/>
      <c r="B187" s="60"/>
      <c r="C187" s="59"/>
      <c r="D187" s="59"/>
      <c r="E187" s="59"/>
      <c r="F187" s="59"/>
      <c r="G187" s="59"/>
      <c r="H187" s="59"/>
      <c r="I187" s="59"/>
      <c r="J187" s="59"/>
      <c r="K187" s="59"/>
      <c r="L187" s="59"/>
    </row>
    <row r="188" spans="1:12" ht="15">
      <c r="A188" s="57"/>
      <c r="B188" s="60"/>
      <c r="C188" s="59"/>
      <c r="D188" s="59"/>
      <c r="E188" s="59"/>
      <c r="F188" s="59"/>
      <c r="G188" s="59"/>
      <c r="H188" s="59"/>
      <c r="I188" s="59"/>
      <c r="J188" s="59"/>
      <c r="K188" s="59"/>
      <c r="L188" s="59"/>
    </row>
    <row r="189" spans="1:12" ht="15">
      <c r="A189" s="57"/>
      <c r="B189" s="60"/>
      <c r="C189" s="59"/>
      <c r="D189" s="59"/>
      <c r="E189" s="59"/>
      <c r="F189" s="59"/>
      <c r="G189" s="59"/>
      <c r="H189" s="59"/>
      <c r="I189" s="59"/>
      <c r="J189" s="59"/>
      <c r="K189" s="59"/>
      <c r="L189" s="59"/>
    </row>
    <row r="190" spans="1:12" ht="15">
      <c r="A190" s="57"/>
      <c r="B190" s="60"/>
      <c r="C190" s="59"/>
      <c r="D190" s="59"/>
      <c r="E190" s="59"/>
      <c r="F190" s="59"/>
      <c r="G190" s="59"/>
      <c r="H190" s="59"/>
      <c r="I190" s="59"/>
      <c r="J190" s="59"/>
      <c r="K190" s="59"/>
      <c r="L190" s="59"/>
    </row>
    <row r="191" spans="1:12" ht="15">
      <c r="A191" s="57"/>
      <c r="B191" s="60"/>
      <c r="C191" s="59"/>
      <c r="D191" s="59"/>
      <c r="E191" s="59"/>
      <c r="F191" s="59"/>
      <c r="G191" s="59"/>
      <c r="H191" s="59"/>
      <c r="I191" s="59"/>
      <c r="J191" s="59"/>
      <c r="K191" s="59"/>
      <c r="L191" s="59"/>
    </row>
    <row r="192" spans="1:12" ht="15">
      <c r="A192" s="57"/>
      <c r="B192" s="60"/>
      <c r="C192" s="59"/>
      <c r="D192" s="59"/>
      <c r="E192" s="59"/>
      <c r="F192" s="59"/>
      <c r="G192" s="59"/>
      <c r="H192" s="59"/>
      <c r="I192" s="59"/>
      <c r="J192" s="59"/>
      <c r="K192" s="59"/>
      <c r="L192" s="59"/>
    </row>
    <row r="193" spans="1:12" ht="15">
      <c r="A193" s="57"/>
      <c r="B193" s="60"/>
      <c r="C193" s="59"/>
      <c r="D193" s="59"/>
      <c r="E193" s="59"/>
      <c r="F193" s="59"/>
      <c r="G193" s="59"/>
      <c r="H193" s="59"/>
      <c r="I193" s="59"/>
      <c r="J193" s="59"/>
      <c r="K193" s="59"/>
      <c r="L193" s="59"/>
    </row>
    <row r="194" spans="1:12" ht="15">
      <c r="A194" s="57"/>
      <c r="B194" s="60"/>
      <c r="C194" s="59"/>
      <c r="D194" s="59"/>
      <c r="E194" s="59"/>
      <c r="F194" s="59"/>
      <c r="G194" s="59"/>
      <c r="H194" s="59"/>
      <c r="I194" s="59"/>
      <c r="J194" s="59"/>
      <c r="K194" s="59"/>
      <c r="L194" s="59"/>
    </row>
    <row r="195" spans="1:12" ht="15">
      <c r="A195" s="57"/>
      <c r="B195" s="60"/>
      <c r="C195" s="59"/>
      <c r="D195" s="59"/>
      <c r="E195" s="59"/>
      <c r="F195" s="59"/>
      <c r="G195" s="59"/>
      <c r="H195" s="59"/>
      <c r="I195" s="59"/>
      <c r="J195" s="59"/>
      <c r="K195" s="59"/>
      <c r="L195" s="59"/>
    </row>
    <row r="196" spans="1:12" ht="15">
      <c r="A196" s="57"/>
      <c r="B196" s="60"/>
      <c r="C196" s="59"/>
      <c r="D196" s="59"/>
      <c r="E196" s="59"/>
      <c r="F196" s="59"/>
      <c r="G196" s="59"/>
      <c r="H196" s="59"/>
      <c r="I196" s="59"/>
      <c r="J196" s="59"/>
      <c r="K196" s="59"/>
      <c r="L196" s="59"/>
    </row>
    <row r="197" spans="1:12" ht="15">
      <c r="A197" s="57"/>
      <c r="B197" s="60"/>
      <c r="C197" s="59"/>
      <c r="D197" s="59"/>
      <c r="E197" s="59"/>
      <c r="F197" s="59"/>
      <c r="G197" s="59"/>
      <c r="H197" s="59"/>
      <c r="I197" s="59"/>
      <c r="J197" s="59"/>
      <c r="K197" s="59"/>
      <c r="L197" s="59"/>
    </row>
    <row r="198" spans="1:12" ht="15">
      <c r="A198" s="57"/>
      <c r="B198" s="60"/>
      <c r="C198" s="59"/>
      <c r="D198" s="59"/>
      <c r="E198" s="59"/>
      <c r="F198" s="59"/>
      <c r="G198" s="59"/>
      <c r="H198" s="59"/>
      <c r="I198" s="59"/>
      <c r="J198" s="59"/>
      <c r="K198" s="59"/>
      <c r="L198" s="59"/>
    </row>
    <row r="199" spans="1:12" ht="15">
      <c r="A199" s="57"/>
      <c r="B199" s="60"/>
      <c r="C199" s="59"/>
      <c r="D199" s="59"/>
      <c r="E199" s="59"/>
      <c r="F199" s="59"/>
      <c r="G199" s="59"/>
      <c r="H199" s="59"/>
      <c r="I199" s="59"/>
      <c r="J199" s="59"/>
      <c r="K199" s="59"/>
      <c r="L199" s="59"/>
    </row>
    <row r="200" spans="1:12" ht="15">
      <c r="A200" s="57"/>
      <c r="B200" s="60"/>
      <c r="C200" s="59"/>
      <c r="D200" s="59"/>
      <c r="E200" s="59"/>
      <c r="F200" s="59"/>
      <c r="G200" s="59"/>
      <c r="H200" s="59"/>
      <c r="I200" s="59"/>
      <c r="J200" s="59"/>
      <c r="K200" s="59"/>
      <c r="L200" s="59"/>
    </row>
    <row r="201" spans="1:12" ht="15">
      <c r="A201" s="57"/>
      <c r="B201" s="60"/>
      <c r="C201" s="59"/>
      <c r="D201" s="59"/>
      <c r="E201" s="59"/>
      <c r="F201" s="59"/>
      <c r="G201" s="59"/>
      <c r="H201" s="59"/>
      <c r="I201" s="59"/>
      <c r="J201" s="59"/>
      <c r="K201" s="59"/>
      <c r="L201" s="59"/>
    </row>
    <row r="202" spans="1:12" ht="15">
      <c r="A202" s="57"/>
      <c r="B202" s="60"/>
      <c r="C202" s="59"/>
      <c r="D202" s="59"/>
      <c r="E202" s="59"/>
      <c r="F202" s="59"/>
      <c r="G202" s="59"/>
      <c r="H202" s="59"/>
      <c r="I202" s="59"/>
      <c r="J202" s="59"/>
      <c r="K202" s="59"/>
      <c r="L202" s="59"/>
    </row>
    <row r="203" spans="1:12" ht="15">
      <c r="A203" s="57"/>
      <c r="B203" s="60"/>
      <c r="C203" s="59"/>
      <c r="D203" s="59"/>
      <c r="E203" s="59"/>
      <c r="F203" s="59"/>
      <c r="G203" s="59"/>
      <c r="H203" s="59"/>
      <c r="I203" s="59"/>
      <c r="J203" s="59"/>
      <c r="K203" s="59"/>
      <c r="L203" s="59"/>
    </row>
    <row r="204" spans="1:12" ht="15">
      <c r="A204" s="57"/>
      <c r="B204" s="60"/>
      <c r="C204" s="59"/>
      <c r="D204" s="59"/>
      <c r="E204" s="59"/>
      <c r="F204" s="59"/>
      <c r="G204" s="59"/>
      <c r="H204" s="59"/>
      <c r="I204" s="59"/>
      <c r="J204" s="59"/>
      <c r="K204" s="59"/>
      <c r="L204" s="59"/>
    </row>
    <row r="205" spans="1:12" ht="15">
      <c r="A205" s="57"/>
      <c r="B205" s="60"/>
      <c r="C205" s="59"/>
      <c r="D205" s="59"/>
      <c r="E205" s="59"/>
      <c r="F205" s="59"/>
      <c r="G205" s="59"/>
      <c r="H205" s="59"/>
      <c r="I205" s="59"/>
      <c r="J205" s="59"/>
      <c r="K205" s="59"/>
      <c r="L205" s="59"/>
    </row>
    <row r="206" spans="1:12" ht="15">
      <c r="A206" s="57"/>
      <c r="B206" s="60"/>
      <c r="C206" s="59"/>
      <c r="D206" s="59"/>
      <c r="E206" s="59"/>
      <c r="F206" s="59"/>
      <c r="G206" s="59"/>
      <c r="H206" s="59"/>
      <c r="I206" s="59"/>
      <c r="J206" s="59"/>
      <c r="K206" s="59"/>
      <c r="L206" s="59"/>
    </row>
    <row r="207" spans="1:12" ht="15">
      <c r="A207" s="57"/>
      <c r="B207" s="60"/>
      <c r="C207" s="59"/>
      <c r="D207" s="59"/>
      <c r="E207" s="59"/>
      <c r="F207" s="59"/>
      <c r="G207" s="59"/>
      <c r="H207" s="59"/>
      <c r="I207" s="59"/>
      <c r="J207" s="59"/>
      <c r="K207" s="59"/>
      <c r="L207" s="59"/>
    </row>
    <row r="208" spans="1:12" ht="15">
      <c r="A208" s="57"/>
      <c r="B208" s="60"/>
      <c r="C208" s="59"/>
      <c r="D208" s="59"/>
      <c r="E208" s="59"/>
      <c r="F208" s="59"/>
      <c r="G208" s="59"/>
      <c r="H208" s="59"/>
      <c r="I208" s="59"/>
      <c r="J208" s="59"/>
      <c r="K208" s="59"/>
      <c r="L208" s="59"/>
    </row>
    <row r="209" spans="1:12" ht="15">
      <c r="A209" s="57"/>
      <c r="B209" s="60"/>
      <c r="C209" s="59"/>
      <c r="D209" s="59"/>
      <c r="E209" s="59"/>
      <c r="F209" s="59"/>
      <c r="G209" s="59"/>
      <c r="H209" s="59"/>
      <c r="I209" s="59"/>
      <c r="J209" s="59"/>
      <c r="K209" s="59"/>
      <c r="L209" s="59"/>
    </row>
    <row r="210" spans="1:12" ht="15">
      <c r="A210" s="57"/>
      <c r="B210" s="60"/>
      <c r="C210" s="59"/>
      <c r="D210" s="59"/>
      <c r="E210" s="59"/>
      <c r="F210" s="59"/>
      <c r="G210" s="59"/>
      <c r="H210" s="59"/>
      <c r="I210" s="59"/>
      <c r="J210" s="59"/>
      <c r="K210" s="59"/>
      <c r="L210" s="59"/>
    </row>
    <row r="211" spans="1:12" ht="15">
      <c r="A211" s="57"/>
      <c r="B211" s="60"/>
      <c r="C211" s="59"/>
      <c r="D211" s="59"/>
      <c r="E211" s="59"/>
      <c r="F211" s="59"/>
      <c r="G211" s="59"/>
      <c r="H211" s="59"/>
      <c r="I211" s="59"/>
      <c r="J211" s="59"/>
      <c r="K211" s="59"/>
      <c r="L211" s="59"/>
    </row>
    <row r="212" spans="1:12" ht="15">
      <c r="A212" s="57"/>
      <c r="B212" s="60"/>
      <c r="C212" s="59"/>
      <c r="D212" s="59"/>
      <c r="E212" s="59"/>
      <c r="F212" s="59"/>
      <c r="G212" s="59"/>
      <c r="H212" s="59"/>
      <c r="I212" s="59"/>
      <c r="J212" s="59"/>
      <c r="K212" s="59"/>
      <c r="L212" s="59"/>
    </row>
    <row r="213" spans="1:12" ht="15">
      <c r="A213" s="57"/>
      <c r="B213" s="60"/>
      <c r="C213" s="59"/>
      <c r="D213" s="59"/>
      <c r="E213" s="59"/>
      <c r="F213" s="59"/>
      <c r="G213" s="59"/>
      <c r="H213" s="59"/>
      <c r="I213" s="59"/>
      <c r="J213" s="59"/>
      <c r="K213" s="59"/>
      <c r="L213" s="59"/>
    </row>
    <row r="214" spans="1:12" ht="15">
      <c r="A214" s="57"/>
      <c r="B214" s="60"/>
      <c r="C214" s="59"/>
      <c r="D214" s="59"/>
      <c r="E214" s="59"/>
      <c r="F214" s="59"/>
      <c r="G214" s="59"/>
      <c r="H214" s="59"/>
      <c r="I214" s="59"/>
      <c r="J214" s="59"/>
      <c r="K214" s="59"/>
      <c r="L214" s="59"/>
    </row>
    <row r="215" spans="1:12" ht="15">
      <c r="A215" s="57"/>
      <c r="B215" s="60"/>
      <c r="C215" s="59"/>
      <c r="D215" s="59"/>
      <c r="E215" s="59"/>
      <c r="F215" s="59"/>
      <c r="G215" s="59"/>
      <c r="H215" s="59"/>
      <c r="I215" s="59"/>
      <c r="J215" s="59"/>
      <c r="K215" s="59"/>
      <c r="L215" s="59"/>
    </row>
    <row r="216" spans="1:12" ht="15">
      <c r="A216" s="57"/>
      <c r="B216" s="60"/>
      <c r="C216" s="59"/>
      <c r="D216" s="59"/>
      <c r="E216" s="59"/>
      <c r="F216" s="59"/>
      <c r="G216" s="59"/>
      <c r="H216" s="59"/>
      <c r="I216" s="59"/>
      <c r="J216" s="59"/>
      <c r="K216" s="59"/>
      <c r="L216" s="59"/>
    </row>
    <row r="217" spans="1:12" ht="15">
      <c r="A217" s="57"/>
      <c r="B217" s="60"/>
      <c r="C217" s="59"/>
      <c r="D217" s="59"/>
      <c r="E217" s="59"/>
      <c r="F217" s="59"/>
      <c r="G217" s="59"/>
      <c r="H217" s="59"/>
      <c r="I217" s="59"/>
      <c r="J217" s="59"/>
      <c r="K217" s="59"/>
      <c r="L217" s="59"/>
    </row>
    <row r="218" spans="1:12" ht="15">
      <c r="A218" s="57"/>
      <c r="B218" s="60"/>
      <c r="C218" s="59"/>
      <c r="D218" s="59"/>
      <c r="E218" s="59"/>
      <c r="F218" s="59"/>
      <c r="G218" s="59"/>
      <c r="H218" s="59"/>
      <c r="I218" s="59"/>
      <c r="J218" s="59"/>
      <c r="K218" s="59"/>
      <c r="L218" s="59"/>
    </row>
    <row r="219" spans="1:12" ht="15">
      <c r="A219" s="57"/>
      <c r="B219" s="60"/>
      <c r="C219" s="59"/>
      <c r="D219" s="59"/>
      <c r="E219" s="59"/>
      <c r="F219" s="59"/>
      <c r="G219" s="59"/>
      <c r="H219" s="59"/>
      <c r="I219" s="59"/>
      <c r="J219" s="59"/>
      <c r="K219" s="59"/>
      <c r="L219" s="59"/>
    </row>
    <row r="220" spans="1:12" ht="15">
      <c r="A220" s="57"/>
      <c r="B220" s="60"/>
      <c r="C220" s="59"/>
      <c r="D220" s="59"/>
      <c r="E220" s="59"/>
      <c r="F220" s="59"/>
      <c r="G220" s="59"/>
      <c r="H220" s="59"/>
      <c r="I220" s="59"/>
      <c r="J220" s="59"/>
      <c r="K220" s="59"/>
      <c r="L220" s="59"/>
    </row>
    <row r="221" spans="1:12" ht="15">
      <c r="A221" s="57"/>
      <c r="B221" s="60"/>
      <c r="C221" s="59"/>
      <c r="D221" s="59"/>
      <c r="E221" s="59"/>
      <c r="F221" s="59"/>
      <c r="G221" s="59"/>
      <c r="H221" s="59"/>
      <c r="I221" s="59"/>
      <c r="J221" s="59"/>
      <c r="K221" s="59"/>
      <c r="L221" s="59"/>
    </row>
    <row r="222" spans="1:12" ht="15">
      <c r="A222" s="57"/>
      <c r="B222" s="60"/>
      <c r="C222" s="59"/>
      <c r="D222" s="59"/>
      <c r="E222" s="59"/>
      <c r="F222" s="59"/>
      <c r="G222" s="59"/>
      <c r="H222" s="59"/>
      <c r="I222" s="59"/>
      <c r="J222" s="59"/>
      <c r="K222" s="59"/>
      <c r="L222" s="59"/>
    </row>
    <row r="223" spans="1:12" ht="15">
      <c r="A223" s="57"/>
      <c r="B223" s="60"/>
      <c r="C223" s="59"/>
      <c r="D223" s="59"/>
      <c r="E223" s="59"/>
      <c r="F223" s="59"/>
      <c r="G223" s="59"/>
      <c r="H223" s="59"/>
      <c r="I223" s="59"/>
      <c r="J223" s="59"/>
      <c r="K223" s="59"/>
      <c r="L223" s="59"/>
    </row>
    <row r="224" spans="1:12" ht="15">
      <c r="A224" s="57"/>
      <c r="B224" s="60"/>
      <c r="C224" s="59"/>
      <c r="D224" s="59"/>
      <c r="E224" s="59"/>
      <c r="F224" s="59"/>
      <c r="G224" s="59"/>
      <c r="H224" s="59"/>
      <c r="I224" s="59"/>
      <c r="J224" s="59"/>
      <c r="K224" s="59"/>
      <c r="L224" s="59"/>
    </row>
    <row r="225" spans="1:12" ht="15">
      <c r="A225" s="57"/>
      <c r="B225" s="60"/>
      <c r="C225" s="59"/>
      <c r="D225" s="59"/>
      <c r="E225" s="59"/>
      <c r="F225" s="59"/>
      <c r="G225" s="59"/>
      <c r="H225" s="59"/>
      <c r="I225" s="59"/>
      <c r="J225" s="59"/>
      <c r="K225" s="59"/>
      <c r="L225" s="59"/>
    </row>
    <row r="226" spans="1:12" ht="15">
      <c r="A226" s="57"/>
      <c r="B226" s="60"/>
      <c r="C226" s="59"/>
      <c r="D226" s="59"/>
      <c r="E226" s="59"/>
      <c r="F226" s="59"/>
      <c r="G226" s="59"/>
      <c r="H226" s="59"/>
      <c r="I226" s="59"/>
      <c r="J226" s="59"/>
      <c r="K226" s="59"/>
      <c r="L226" s="59"/>
    </row>
    <row r="227" spans="1:12" ht="15">
      <c r="A227" s="57"/>
      <c r="B227" s="60"/>
      <c r="C227" s="59"/>
      <c r="D227" s="59"/>
      <c r="E227" s="59"/>
      <c r="F227" s="59"/>
      <c r="G227" s="59"/>
      <c r="H227" s="59"/>
      <c r="I227" s="59"/>
      <c r="J227" s="59"/>
      <c r="K227" s="59"/>
      <c r="L227" s="59"/>
    </row>
    <row r="228" spans="1:12" ht="15">
      <c r="A228" s="57"/>
      <c r="B228" s="60"/>
      <c r="C228" s="59"/>
      <c r="D228" s="59"/>
      <c r="E228" s="59"/>
      <c r="F228" s="59"/>
      <c r="G228" s="59"/>
      <c r="H228" s="59"/>
      <c r="I228" s="59"/>
      <c r="J228" s="59"/>
      <c r="K228" s="59"/>
      <c r="L228" s="59"/>
    </row>
    <row r="229" spans="1:12" ht="15">
      <c r="A229" s="57"/>
      <c r="B229" s="60"/>
      <c r="C229" s="59"/>
      <c r="D229" s="59"/>
      <c r="E229" s="59"/>
      <c r="F229" s="59"/>
      <c r="G229" s="59"/>
      <c r="H229" s="59"/>
      <c r="I229" s="59"/>
      <c r="J229" s="59"/>
      <c r="K229" s="59"/>
      <c r="L229" s="59"/>
    </row>
    <row r="230" spans="1:12" ht="15">
      <c r="A230" s="57"/>
      <c r="B230" s="60"/>
      <c r="C230" s="59"/>
      <c r="D230" s="59"/>
      <c r="E230" s="59"/>
      <c r="F230" s="59"/>
      <c r="G230" s="59"/>
      <c r="H230" s="59"/>
      <c r="I230" s="59"/>
      <c r="J230" s="59"/>
      <c r="K230" s="59"/>
      <c r="L230" s="59"/>
    </row>
    <row r="231" spans="1:12" ht="15">
      <c r="A231" s="57"/>
      <c r="B231" s="60"/>
      <c r="C231" s="59"/>
      <c r="D231" s="59"/>
      <c r="E231" s="59"/>
      <c r="F231" s="59"/>
      <c r="G231" s="59"/>
      <c r="H231" s="59"/>
      <c r="I231" s="59"/>
      <c r="J231" s="59"/>
      <c r="K231" s="59"/>
      <c r="L231" s="59"/>
    </row>
    <row r="232" spans="1:12" ht="15">
      <c r="A232" s="57"/>
      <c r="B232" s="60"/>
      <c r="C232" s="59"/>
      <c r="D232" s="59"/>
      <c r="E232" s="59"/>
      <c r="F232" s="59"/>
      <c r="G232" s="59"/>
      <c r="H232" s="59"/>
      <c r="I232" s="59"/>
      <c r="J232" s="59"/>
      <c r="K232" s="59"/>
      <c r="L232" s="59"/>
    </row>
    <row r="233" spans="1:12" ht="15">
      <c r="A233" s="57"/>
      <c r="B233" s="60"/>
      <c r="C233" s="59"/>
      <c r="D233" s="59"/>
      <c r="E233" s="59"/>
      <c r="F233" s="59"/>
      <c r="G233" s="59"/>
      <c r="H233" s="59"/>
      <c r="I233" s="59"/>
      <c r="J233" s="59"/>
      <c r="K233" s="59"/>
      <c r="L233" s="59"/>
    </row>
    <row r="234" spans="1:12" ht="15">
      <c r="A234" s="57"/>
      <c r="B234" s="60"/>
      <c r="C234" s="59"/>
      <c r="D234" s="59"/>
      <c r="E234" s="59"/>
      <c r="F234" s="59"/>
      <c r="G234" s="59"/>
      <c r="H234" s="59"/>
      <c r="I234" s="59"/>
      <c r="J234" s="59"/>
      <c r="K234" s="59"/>
      <c r="L234" s="59"/>
    </row>
    <row r="235" spans="1:12" ht="15">
      <c r="A235" s="57"/>
      <c r="B235" s="60"/>
      <c r="C235" s="59"/>
      <c r="D235" s="59"/>
      <c r="E235" s="59"/>
      <c r="F235" s="59"/>
      <c r="G235" s="59"/>
      <c r="H235" s="59"/>
      <c r="I235" s="59"/>
      <c r="J235" s="59"/>
      <c r="K235" s="59"/>
      <c r="L235" s="59"/>
    </row>
    <row r="236" spans="1:12" ht="15">
      <c r="A236" s="57"/>
      <c r="B236" s="60"/>
      <c r="C236" s="59"/>
      <c r="D236" s="59"/>
      <c r="E236" s="59"/>
      <c r="F236" s="59"/>
      <c r="G236" s="59"/>
      <c r="H236" s="59"/>
      <c r="I236" s="59"/>
      <c r="J236" s="59"/>
      <c r="K236" s="59"/>
      <c r="L236" s="59"/>
    </row>
    <row r="237" spans="1:12" ht="15">
      <c r="A237" s="57"/>
      <c r="B237" s="60"/>
      <c r="C237" s="59"/>
      <c r="D237" s="59"/>
      <c r="E237" s="59"/>
      <c r="F237" s="59"/>
      <c r="G237" s="59"/>
      <c r="H237" s="59"/>
      <c r="I237" s="59"/>
      <c r="J237" s="59"/>
      <c r="K237" s="59"/>
      <c r="L237" s="59"/>
    </row>
    <row r="238" spans="1:12" ht="15">
      <c r="A238" s="57"/>
      <c r="B238" s="60"/>
      <c r="C238" s="59"/>
      <c r="D238" s="59"/>
      <c r="E238" s="59"/>
      <c r="F238" s="59"/>
      <c r="G238" s="59"/>
      <c r="H238" s="59"/>
      <c r="I238" s="59"/>
      <c r="J238" s="59"/>
      <c r="K238" s="59"/>
      <c r="L238" s="59"/>
    </row>
    <row r="239" spans="1:12" ht="15">
      <c r="A239" s="57"/>
      <c r="B239" s="60"/>
      <c r="C239" s="59"/>
      <c r="D239" s="59"/>
      <c r="E239" s="59"/>
      <c r="F239" s="59"/>
      <c r="G239" s="59"/>
      <c r="H239" s="59"/>
      <c r="I239" s="59"/>
      <c r="J239" s="59"/>
      <c r="K239" s="59"/>
      <c r="L239" s="59"/>
    </row>
    <row r="240" spans="1:12" ht="15">
      <c r="A240" s="57"/>
      <c r="B240" s="60"/>
      <c r="C240" s="59"/>
      <c r="D240" s="59"/>
      <c r="E240" s="59"/>
      <c r="F240" s="59"/>
      <c r="G240" s="59"/>
      <c r="H240" s="59"/>
      <c r="I240" s="59"/>
      <c r="J240" s="59"/>
      <c r="K240" s="59"/>
      <c r="L240" s="59"/>
    </row>
    <row r="241" spans="1:12" ht="15">
      <c r="A241" s="57"/>
      <c r="B241" s="60"/>
      <c r="C241" s="59"/>
      <c r="D241" s="59"/>
      <c r="E241" s="59"/>
      <c r="F241" s="59"/>
      <c r="G241" s="59"/>
      <c r="H241" s="59"/>
      <c r="I241" s="59"/>
      <c r="J241" s="59"/>
      <c r="K241" s="59"/>
      <c r="L241" s="59"/>
    </row>
    <row r="242" spans="1:12" ht="15">
      <c r="A242" s="57"/>
      <c r="B242" s="60"/>
      <c r="C242" s="59"/>
      <c r="D242" s="59"/>
      <c r="E242" s="59"/>
      <c r="F242" s="59"/>
      <c r="G242" s="59"/>
      <c r="H242" s="59"/>
      <c r="I242" s="59"/>
      <c r="J242" s="59"/>
      <c r="K242" s="59"/>
      <c r="L242" s="59"/>
    </row>
    <row r="243" spans="1:12" ht="15">
      <c r="A243" s="57"/>
      <c r="B243" s="60"/>
      <c r="C243" s="59"/>
      <c r="D243" s="59"/>
      <c r="E243" s="59"/>
      <c r="F243" s="59"/>
      <c r="G243" s="59"/>
      <c r="H243" s="59"/>
      <c r="I243" s="59"/>
      <c r="J243" s="59"/>
      <c r="K243" s="59"/>
      <c r="L243" s="59"/>
    </row>
    <row r="244" spans="1:12" ht="15">
      <c r="A244" s="57"/>
      <c r="B244" s="60"/>
      <c r="C244" s="59"/>
      <c r="D244" s="59"/>
      <c r="E244" s="59"/>
      <c r="F244" s="59"/>
      <c r="G244" s="59"/>
      <c r="H244" s="59"/>
      <c r="I244" s="59"/>
      <c r="J244" s="59"/>
      <c r="K244" s="59"/>
      <c r="L244" s="59"/>
    </row>
    <row r="245" spans="1:12" ht="15">
      <c r="A245" s="57"/>
      <c r="B245" s="60"/>
      <c r="C245" s="59"/>
      <c r="D245" s="59"/>
      <c r="E245" s="59"/>
      <c r="F245" s="59"/>
      <c r="G245" s="59"/>
      <c r="H245" s="59"/>
      <c r="I245" s="59"/>
      <c r="J245" s="59"/>
      <c r="K245" s="59"/>
      <c r="L245" s="59"/>
    </row>
    <row r="246" spans="1:12" ht="15">
      <c r="A246" s="57"/>
      <c r="B246" s="60"/>
      <c r="C246" s="59"/>
      <c r="D246" s="59"/>
      <c r="E246" s="59"/>
      <c r="F246" s="59"/>
      <c r="G246" s="59"/>
      <c r="H246" s="59"/>
      <c r="I246" s="59"/>
      <c r="J246" s="59"/>
      <c r="K246" s="59"/>
      <c r="L246" s="59"/>
    </row>
    <row r="247" spans="1:12" ht="15">
      <c r="A247" s="57"/>
      <c r="B247" s="60"/>
      <c r="C247" s="59"/>
      <c r="D247" s="59"/>
      <c r="E247" s="59"/>
      <c r="F247" s="59"/>
      <c r="G247" s="59"/>
      <c r="H247" s="59"/>
      <c r="I247" s="59"/>
      <c r="J247" s="59"/>
      <c r="K247" s="59"/>
      <c r="L247" s="59"/>
    </row>
    <row r="248" spans="1:12" ht="15">
      <c r="A248" s="57"/>
      <c r="B248" s="60"/>
      <c r="C248" s="59"/>
      <c r="D248" s="59"/>
      <c r="E248" s="59"/>
      <c r="F248" s="59"/>
      <c r="G248" s="59"/>
      <c r="H248" s="59"/>
      <c r="I248" s="59"/>
      <c r="J248" s="59"/>
      <c r="K248" s="59"/>
      <c r="L248" s="59"/>
    </row>
    <row r="249" spans="1:12" ht="15">
      <c r="A249" s="57"/>
      <c r="B249" s="60"/>
      <c r="C249" s="59"/>
      <c r="D249" s="59"/>
      <c r="E249" s="59"/>
      <c r="F249" s="59"/>
      <c r="G249" s="59"/>
      <c r="H249" s="59"/>
      <c r="I249" s="59"/>
      <c r="J249" s="59"/>
      <c r="K249" s="59"/>
      <c r="L249" s="59"/>
    </row>
    <row r="250" spans="1:12" ht="15">
      <c r="A250" s="57"/>
      <c r="B250" s="60"/>
      <c r="C250" s="59"/>
      <c r="D250" s="59"/>
      <c r="E250" s="59"/>
      <c r="F250" s="59"/>
      <c r="G250" s="59"/>
      <c r="H250" s="59"/>
      <c r="I250" s="59"/>
      <c r="J250" s="59"/>
      <c r="K250" s="59"/>
      <c r="L250" s="59"/>
    </row>
    <row r="251" spans="1:12" ht="15">
      <c r="A251" s="57"/>
      <c r="B251" s="60"/>
      <c r="C251" s="59"/>
      <c r="D251" s="59"/>
      <c r="E251" s="59"/>
      <c r="F251" s="59"/>
      <c r="G251" s="59"/>
      <c r="H251" s="59"/>
      <c r="I251" s="59"/>
      <c r="J251" s="59"/>
      <c r="K251" s="59"/>
      <c r="L251" s="59"/>
    </row>
    <row r="252" spans="1:12" ht="15">
      <c r="A252" s="57"/>
      <c r="B252" s="60"/>
      <c r="C252" s="59"/>
      <c r="D252" s="59"/>
      <c r="E252" s="59"/>
      <c r="F252" s="59"/>
      <c r="G252" s="59"/>
      <c r="H252" s="59"/>
      <c r="I252" s="59"/>
      <c r="J252" s="59"/>
      <c r="K252" s="59"/>
      <c r="L252" s="59"/>
    </row>
    <row r="253" spans="1:12" ht="15">
      <c r="A253" s="57"/>
      <c r="B253" s="60"/>
      <c r="C253" s="59"/>
      <c r="D253" s="59"/>
      <c r="E253" s="59"/>
      <c r="F253" s="59"/>
      <c r="G253" s="59"/>
      <c r="H253" s="59"/>
      <c r="I253" s="59"/>
      <c r="J253" s="59"/>
      <c r="K253" s="59"/>
      <c r="L253" s="59"/>
    </row>
    <row r="254" spans="1:12" ht="15">
      <c r="A254" s="57"/>
      <c r="B254" s="60"/>
      <c r="C254" s="59"/>
      <c r="D254" s="59"/>
      <c r="E254" s="59"/>
      <c r="F254" s="59"/>
      <c r="G254" s="59"/>
      <c r="H254" s="59"/>
      <c r="I254" s="59"/>
      <c r="J254" s="59"/>
      <c r="K254" s="59"/>
      <c r="L254" s="59"/>
    </row>
    <row r="255" spans="1:12" ht="15">
      <c r="A255" s="57"/>
      <c r="B255" s="60"/>
      <c r="C255" s="59"/>
      <c r="D255" s="59"/>
      <c r="E255" s="59"/>
      <c r="F255" s="59"/>
      <c r="G255" s="59"/>
      <c r="H255" s="59"/>
      <c r="I255" s="59"/>
      <c r="J255" s="59"/>
      <c r="K255" s="59"/>
      <c r="L255" s="59"/>
    </row>
    <row r="256" spans="1:12" ht="15">
      <c r="A256" s="57"/>
      <c r="B256" s="60"/>
      <c r="C256" s="59"/>
      <c r="D256" s="59"/>
      <c r="E256" s="59"/>
      <c r="F256" s="59"/>
      <c r="G256" s="59"/>
      <c r="H256" s="59"/>
      <c r="I256" s="59"/>
      <c r="J256" s="59"/>
      <c r="K256" s="59"/>
      <c r="L256" s="59"/>
    </row>
  </sheetData>
  <sheetProtection/>
  <mergeCells count="23">
    <mergeCell ref="D3:F3"/>
    <mergeCell ref="G3:I3"/>
    <mergeCell ref="D4:D6"/>
    <mergeCell ref="E4:E6"/>
    <mergeCell ref="F4:F6"/>
    <mergeCell ref="G4:G6"/>
    <mergeCell ref="H4:H6"/>
    <mergeCell ref="I4:I6"/>
    <mergeCell ref="A1:B1"/>
    <mergeCell ref="A3:A6"/>
    <mergeCell ref="B3:B6"/>
    <mergeCell ref="C3:C6"/>
    <mergeCell ref="K4:K6"/>
    <mergeCell ref="J4:J6"/>
    <mergeCell ref="J3:L3"/>
    <mergeCell ref="N4:N6"/>
    <mergeCell ref="L4:L6"/>
    <mergeCell ref="P3:Q3"/>
    <mergeCell ref="P4:P6"/>
    <mergeCell ref="Q4:Q6"/>
    <mergeCell ref="M3:O3"/>
    <mergeCell ref="O4:O6"/>
    <mergeCell ref="M4:M6"/>
  </mergeCells>
  <printOptions horizontalCentered="1"/>
  <pageMargins left="0.38" right="0.25" top="0.32" bottom="0.36" header="0" footer="0"/>
  <pageSetup horizontalDpi="600" verticalDpi="600" orientation="landscape" paperSize="9" scale="80" r:id="rId1"/>
  <rowBreaks count="3" manualBreakCount="3">
    <brk id="35" max="17" man="1"/>
    <brk id="64" max="17" man="1"/>
    <brk id="9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Commission</dc:creator>
  <cp:keywords/>
  <dc:description/>
  <cp:lastModifiedBy>Planning Commission</cp:lastModifiedBy>
  <dcterms:created xsi:type="dcterms:W3CDTF">2012-09-20T09:12:05Z</dcterms:created>
  <dcterms:modified xsi:type="dcterms:W3CDTF">2012-09-21T10:37:48Z</dcterms:modified>
  <cp:category/>
  <cp:version/>
  <cp:contentType/>
  <cp:contentStatus/>
</cp:coreProperties>
</file>