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ttar Pradesh(F)" sheetId="1" r:id="rId1"/>
  </sheets>
  <definedNames>
    <definedName name="_xlnm.Print_Area" localSheetId="0">'Uttar Pradesh(F)'!$A$1:$P$124</definedName>
    <definedName name="_xlnm.Print_Titles" localSheetId="0">'Uttar Pradesh(F)'!$A:$B,'Uttar Pradesh(F)'!$1:$8</definedName>
  </definedNames>
  <calcPr fullCalcOnLoad="1"/>
</workbook>
</file>

<file path=xl/sharedStrings.xml><?xml version="1.0" encoding="utf-8"?>
<sst xmlns="http://schemas.openxmlformats.org/spreadsheetml/2006/main" count="157" uniqueCount="144">
  <si>
    <t xml:space="preserve">FINANCIAL PERFORMANCE OF UTTAR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</si>
  <si>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</si>
  <si>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</si>
  <si>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</si>
  <si>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</si>
  <si>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</si>
  <si>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</si>
  <si>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</si>
  <si>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</si>
  <si>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</si>
  <si>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</si>
  <si>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</si>
  <si>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</si>
  <si>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</si>
  <si>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</si>
  <si>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</si>
  <si>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</si>
  <si>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</si>
  <si>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</si>
  <si>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</si>
  <si>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</si>
  <si>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</si>
  <si>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</si>
  <si>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</si>
  <si>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</si>
  <si>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</si>
  <si>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</si>
  <si>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</si>
  <si>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</si>
  <si>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 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</si>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</sst>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2" fontId="26" fillId="24" borderId="13" xfId="0" applyNumberFormat="1" applyFont="1" applyFill="1" applyBorder="1" applyAlignment="1">
      <alignment/>
    </xf>
    <xf numFmtId="2" fontId="29" fillId="24" borderId="13" xfId="0" applyNumberFormat="1" applyFont="1" applyFill="1" applyBorder="1" applyAlignment="1">
      <alignment/>
    </xf>
    <xf numFmtId="2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0" fontId="24" fillId="24" borderId="13" xfId="0" applyFont="1" applyFill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73" fontId="26" fillId="24" borderId="13" xfId="0" applyNumberFormat="1" applyFont="1" applyFill="1" applyBorder="1" applyAlignment="1">
      <alignment horizontal="center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2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2" fontId="33" fillId="24" borderId="13" xfId="0" applyNumberFormat="1" applyFont="1" applyFill="1" applyBorder="1" applyAlignment="1">
      <alignment/>
    </xf>
    <xf numFmtId="2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1" fillId="24" borderId="0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1062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18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2296775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7"/>
  <sheetViews>
    <sheetView tabSelected="1" zoomScale="92" zoomScaleNormal="92" zoomScaleSheetLayoutView="40" workbookViewId="0" topLeftCell="A106">
      <selection activeCell="B124" sqref="B124"/>
    </sheetView>
  </sheetViews>
  <sheetFormatPr defaultColWidth="9.140625" defaultRowHeight="12.75"/>
  <cols>
    <col min="1" max="1" width="5.28125" style="60" customWidth="1"/>
    <col min="2" max="2" width="55.421875" style="7" customWidth="1"/>
    <col min="3" max="3" width="15.57421875" style="3" customWidth="1"/>
    <col min="4" max="4" width="15.7109375" style="3" customWidth="1"/>
    <col min="5" max="5" width="13.7109375" style="3" customWidth="1"/>
    <col min="6" max="6" width="14.00390625" style="3" customWidth="1"/>
    <col min="7" max="7" width="14.421875" style="3" customWidth="1"/>
    <col min="8" max="8" width="14.00390625" style="3" customWidth="1"/>
    <col min="9" max="9" width="14.140625" style="3" customWidth="1"/>
    <col min="10" max="10" width="13.57421875" style="3" customWidth="1"/>
    <col min="11" max="11" width="13.8515625" style="3" customWidth="1"/>
    <col min="12" max="12" width="14.7109375" style="3" customWidth="1"/>
    <col min="13" max="13" width="15.28125" style="3" customWidth="1"/>
    <col min="14" max="14" width="16.28125" style="3" customWidth="1"/>
    <col min="15" max="15" width="15.57421875" style="3" customWidth="1"/>
    <col min="16" max="16" width="14.7109375" style="3" customWidth="1"/>
    <col min="17" max="17" width="13.28125" style="3" customWidth="1"/>
    <col min="18" max="18" width="14.421875" style="3" customWidth="1"/>
    <col min="19" max="16384" width="9.140625" style="3" customWidth="1"/>
  </cols>
  <sheetData>
    <row r="1" spans="1:35" ht="15.75">
      <c r="A1" s="65"/>
      <c r="B1" s="65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>
      <c r="A2" s="66"/>
      <c r="B2" s="6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7" customFormat="1" ht="13.5" customHeight="1" thickBo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 thickBot="1">
      <c r="A4" s="67" t="s">
        <v>2</v>
      </c>
      <c r="B4" s="68" t="s">
        <v>3</v>
      </c>
      <c r="C4" s="61" t="s">
        <v>4</v>
      </c>
      <c r="D4" s="70" t="s">
        <v>5</v>
      </c>
      <c r="E4" s="70"/>
      <c r="F4" s="70"/>
      <c r="G4" s="70" t="s">
        <v>6</v>
      </c>
      <c r="H4" s="70"/>
      <c r="I4" s="70"/>
      <c r="J4" s="70" t="s">
        <v>7</v>
      </c>
      <c r="K4" s="70"/>
      <c r="L4" s="70"/>
      <c r="M4" s="62" t="s">
        <v>8</v>
      </c>
      <c r="N4" s="63"/>
      <c r="O4" s="64"/>
      <c r="P4" s="62" t="s">
        <v>9</v>
      </c>
      <c r="Q4" s="63"/>
      <c r="R4" s="6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67"/>
      <c r="B5" s="68"/>
      <c r="C5" s="69"/>
      <c r="D5" s="61" t="s">
        <v>10</v>
      </c>
      <c r="E5" s="61" t="s">
        <v>11</v>
      </c>
      <c r="F5" s="61" t="s">
        <v>12</v>
      </c>
      <c r="G5" s="61" t="s">
        <v>10</v>
      </c>
      <c r="H5" s="61" t="s">
        <v>11</v>
      </c>
      <c r="I5" s="61" t="s">
        <v>12</v>
      </c>
      <c r="J5" s="61" t="s">
        <v>10</v>
      </c>
      <c r="K5" s="61" t="s">
        <v>11</v>
      </c>
      <c r="L5" s="61" t="s">
        <v>12</v>
      </c>
      <c r="M5" s="61" t="s">
        <v>10</v>
      </c>
      <c r="N5" s="61" t="s">
        <v>11</v>
      </c>
      <c r="O5" s="61" t="s">
        <v>12</v>
      </c>
      <c r="P5" s="61" t="s">
        <v>10</v>
      </c>
      <c r="Q5" s="61" t="s">
        <v>13</v>
      </c>
      <c r="R5" s="61" t="s">
        <v>12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67"/>
      <c r="B6" s="68"/>
      <c r="C6" s="6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customHeight="1" thickBot="1">
      <c r="A7" s="67"/>
      <c r="B7" s="68"/>
      <c r="C7" s="69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12" customFormat="1" ht="15" customHeight="1" thickBot="1">
      <c r="A8" s="8" t="s">
        <v>14</v>
      </c>
      <c r="B8" s="9" t="s">
        <v>15</v>
      </c>
      <c r="C8" s="10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27</v>
      </c>
      <c r="O8" s="10">
        <v>15</v>
      </c>
      <c r="P8" s="10">
        <v>16</v>
      </c>
      <c r="Q8" s="10">
        <v>17</v>
      </c>
      <c r="R8" s="10">
        <v>18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" customHeight="1">
      <c r="A9" s="13" t="s">
        <v>28</v>
      </c>
      <c r="B9" s="14" t="s">
        <v>125</v>
      </c>
      <c r="C9" s="15"/>
      <c r="D9" s="15"/>
      <c r="E9" s="15"/>
      <c r="F9" s="15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>
        <v>157198</v>
      </c>
      <c r="D10" s="20">
        <v>34037</v>
      </c>
      <c r="E10" s="20">
        <v>33619</v>
      </c>
      <c r="F10" s="20">
        <v>33869.35</v>
      </c>
      <c r="G10" s="21">
        <v>29811</v>
      </c>
      <c r="H10" s="22">
        <v>28500</v>
      </c>
      <c r="I10" s="22">
        <v>27352.13</v>
      </c>
      <c r="J10" s="20">
        <v>13746</v>
      </c>
      <c r="K10" s="20">
        <v>10324</v>
      </c>
      <c r="L10" s="20">
        <v>10434.78</v>
      </c>
      <c r="M10" s="22">
        <v>21779</v>
      </c>
      <c r="N10" s="22">
        <v>15695</v>
      </c>
      <c r="O10" s="22">
        <v>30997.86</v>
      </c>
      <c r="P10" s="20">
        <v>31246</v>
      </c>
      <c r="Q10" s="20">
        <v>25030</v>
      </c>
      <c r="R10" s="23">
        <v>28515.84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/>
      <c r="D11" s="20"/>
      <c r="E11" s="20"/>
      <c r="F11" s="20">
        <v>299.02</v>
      </c>
      <c r="G11" s="22">
        <v>0</v>
      </c>
      <c r="H11" s="22">
        <v>520</v>
      </c>
      <c r="I11" s="22">
        <v>0</v>
      </c>
      <c r="J11" s="20">
        <v>787</v>
      </c>
      <c r="K11" s="20">
        <v>327</v>
      </c>
      <c r="L11" s="20">
        <v>0</v>
      </c>
      <c r="M11" s="22">
        <v>787</v>
      </c>
      <c r="N11" s="22">
        <v>1300</v>
      </c>
      <c r="O11" s="22">
        <v>0</v>
      </c>
      <c r="P11" s="20">
        <v>4984</v>
      </c>
      <c r="Q11" s="20">
        <v>3500</v>
      </c>
      <c r="R11" s="23"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>
        <v>110866</v>
      </c>
      <c r="D12" s="20">
        <v>21065</v>
      </c>
      <c r="E12" s="20">
        <v>20000</v>
      </c>
      <c r="F12" s="20">
        <v>19085.24</v>
      </c>
      <c r="G12" s="21">
        <v>17784</v>
      </c>
      <c r="H12" s="22">
        <v>16699</v>
      </c>
      <c r="I12" s="22">
        <v>16683.96</v>
      </c>
      <c r="J12" s="20"/>
      <c r="K12" s="20"/>
      <c r="L12" s="20">
        <v>17885.95</v>
      </c>
      <c r="M12" s="22"/>
      <c r="N12" s="22"/>
      <c r="O12" s="22">
        <v>11477.89</v>
      </c>
      <c r="P12" s="20">
        <v>16634</v>
      </c>
      <c r="Q12" s="20">
        <v>18281</v>
      </c>
      <c r="R12" s="2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18"/>
      <c r="B13" s="19" t="s">
        <v>33</v>
      </c>
      <c r="C13" s="20"/>
      <c r="D13" s="20"/>
      <c r="E13" s="20"/>
      <c r="F13" s="20"/>
      <c r="G13" s="22"/>
      <c r="H13" s="22"/>
      <c r="I13" s="22"/>
      <c r="J13" s="20">
        <v>32243</v>
      </c>
      <c r="K13" s="20">
        <v>16000</v>
      </c>
      <c r="L13" s="20"/>
      <c r="M13" s="22">
        <v>24710</v>
      </c>
      <c r="N13" s="22">
        <v>15000</v>
      </c>
      <c r="O13" s="22"/>
      <c r="P13" s="20"/>
      <c r="Q13" s="20"/>
      <c r="R13" s="23">
        <v>18416.64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5"/>
      <c r="B14" s="19" t="s">
        <v>34</v>
      </c>
      <c r="C14" s="20">
        <v>17500</v>
      </c>
      <c r="D14" s="20">
        <v>1666</v>
      </c>
      <c r="E14" s="20">
        <v>680</v>
      </c>
      <c r="F14" s="20">
        <v>1402.24</v>
      </c>
      <c r="G14" s="21">
        <v>4133</v>
      </c>
      <c r="H14" s="22">
        <v>2765</v>
      </c>
      <c r="I14" s="22">
        <v>2236.12</v>
      </c>
      <c r="J14" s="20">
        <v>3744</v>
      </c>
      <c r="K14" s="20">
        <v>1205</v>
      </c>
      <c r="L14" s="20">
        <v>1922.11</v>
      </c>
      <c r="M14" s="22">
        <v>6900</v>
      </c>
      <c r="N14" s="22">
        <v>5184</v>
      </c>
      <c r="O14" s="22">
        <v>4343.71</v>
      </c>
      <c r="P14" s="20">
        <v>8403</v>
      </c>
      <c r="Q14" s="20">
        <v>8500</v>
      </c>
      <c r="R14" s="23">
        <v>7737.51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5"/>
      <c r="B15" s="19" t="s">
        <v>35</v>
      </c>
      <c r="C15" s="20">
        <v>8000</v>
      </c>
      <c r="D15" s="20">
        <v>1175</v>
      </c>
      <c r="E15" s="20">
        <v>318</v>
      </c>
      <c r="F15" s="20">
        <v>2434.99</v>
      </c>
      <c r="G15" s="21">
        <v>1862</v>
      </c>
      <c r="H15" s="22">
        <v>1136</v>
      </c>
      <c r="I15" s="22">
        <v>636.83</v>
      </c>
      <c r="J15" s="20">
        <v>1769</v>
      </c>
      <c r="K15" s="20">
        <v>613</v>
      </c>
      <c r="L15" s="20">
        <v>640.58</v>
      </c>
      <c r="M15" s="22">
        <v>1200</v>
      </c>
      <c r="N15" s="22">
        <v>762</v>
      </c>
      <c r="O15" s="22">
        <v>809.81</v>
      </c>
      <c r="P15" s="20">
        <v>985</v>
      </c>
      <c r="Q15" s="20">
        <v>950</v>
      </c>
      <c r="R15" s="23">
        <v>1042.87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5"/>
      <c r="B16" s="19" t="s">
        <v>36</v>
      </c>
      <c r="C16" s="20">
        <v>5000</v>
      </c>
      <c r="D16" s="20">
        <v>815</v>
      </c>
      <c r="E16" s="20">
        <v>619</v>
      </c>
      <c r="F16" s="20">
        <v>532.5</v>
      </c>
      <c r="G16" s="21">
        <v>750</v>
      </c>
      <c r="H16" s="22">
        <v>647</v>
      </c>
      <c r="I16" s="22">
        <v>451.09</v>
      </c>
      <c r="J16" s="20">
        <v>897</v>
      </c>
      <c r="K16" s="20">
        <v>350</v>
      </c>
      <c r="L16" s="20">
        <v>455.41</v>
      </c>
      <c r="M16" s="22">
        <v>897</v>
      </c>
      <c r="N16" s="22">
        <v>826</v>
      </c>
      <c r="O16" s="22">
        <v>665.72</v>
      </c>
      <c r="P16" s="20">
        <v>592</v>
      </c>
      <c r="Q16" s="20">
        <v>704</v>
      </c>
      <c r="R16" s="23">
        <v>780.21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5"/>
      <c r="B17" s="19" t="s">
        <v>37</v>
      </c>
      <c r="C17" s="20">
        <v>120800</v>
      </c>
      <c r="D17" s="20">
        <v>11094</v>
      </c>
      <c r="E17" s="20">
        <v>6918</v>
      </c>
      <c r="F17" s="20">
        <v>5608.74</v>
      </c>
      <c r="G17" s="21">
        <v>7182</v>
      </c>
      <c r="H17" s="22">
        <v>5248</v>
      </c>
      <c r="I17" s="22">
        <v>4851.87</v>
      </c>
      <c r="J17" s="20">
        <v>7076</v>
      </c>
      <c r="K17" s="20">
        <v>4500</v>
      </c>
      <c r="L17" s="20">
        <v>5811.89</v>
      </c>
      <c r="M17" s="22">
        <v>9400</v>
      </c>
      <c r="N17" s="22">
        <v>15500</v>
      </c>
      <c r="O17" s="22">
        <v>12871.25</v>
      </c>
      <c r="P17" s="20">
        <v>15032</v>
      </c>
      <c r="Q17" s="20">
        <v>16870</v>
      </c>
      <c r="R17" s="23">
        <v>16934.09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5"/>
      <c r="B18" s="19" t="s">
        <v>38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2">
        <v>0</v>
      </c>
      <c r="P18" s="20">
        <v>0</v>
      </c>
      <c r="Q18" s="20">
        <v>0</v>
      </c>
      <c r="R18" s="23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5"/>
      <c r="B19" s="19" t="s">
        <v>39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2">
        <v>0</v>
      </c>
      <c r="I19" s="22">
        <v>0</v>
      </c>
      <c r="J19" s="20"/>
      <c r="K19" s="20"/>
      <c r="L19" s="20">
        <v>0</v>
      </c>
      <c r="M19" s="22">
        <v>0</v>
      </c>
      <c r="N19" s="22">
        <v>0</v>
      </c>
      <c r="O19" s="22">
        <v>0</v>
      </c>
      <c r="P19" s="20">
        <v>0</v>
      </c>
      <c r="Q19" s="20">
        <v>0</v>
      </c>
      <c r="R19" s="23"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5"/>
      <c r="B20" s="19" t="s">
        <v>40</v>
      </c>
      <c r="C20" s="20">
        <v>33376</v>
      </c>
      <c r="D20" s="20">
        <v>1500</v>
      </c>
      <c r="E20" s="20">
        <v>309</v>
      </c>
      <c r="F20" s="20">
        <v>1968.01</v>
      </c>
      <c r="G20" s="21">
        <v>1500</v>
      </c>
      <c r="H20" s="22">
        <v>756</v>
      </c>
      <c r="I20" s="22">
        <v>1702.59</v>
      </c>
      <c r="J20" s="20">
        <v>1500</v>
      </c>
      <c r="K20" s="20">
        <v>1000</v>
      </c>
      <c r="L20" s="20">
        <v>1190.09</v>
      </c>
      <c r="M20" s="22">
        <v>2500</v>
      </c>
      <c r="N20" s="22">
        <v>2522</v>
      </c>
      <c r="O20" s="22">
        <v>2518.61</v>
      </c>
      <c r="P20" s="20">
        <v>5900</v>
      </c>
      <c r="Q20" s="20">
        <v>6000</v>
      </c>
      <c r="R20" s="23">
        <v>5507.78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5"/>
      <c r="B21" s="19" t="s">
        <v>41</v>
      </c>
      <c r="C21" s="20">
        <v>20000</v>
      </c>
      <c r="D21" s="20">
        <v>1500</v>
      </c>
      <c r="E21" s="20">
        <v>1400</v>
      </c>
      <c r="F21" s="20">
        <v>1400</v>
      </c>
      <c r="G21" s="21">
        <v>1800</v>
      </c>
      <c r="H21" s="22">
        <v>1800</v>
      </c>
      <c r="I21" s="22">
        <v>2700</v>
      </c>
      <c r="J21" s="20">
        <v>1800</v>
      </c>
      <c r="K21" s="20"/>
      <c r="L21" s="20">
        <v>336.34</v>
      </c>
      <c r="M21" s="22">
        <v>1800</v>
      </c>
      <c r="N21" s="22">
        <v>1800</v>
      </c>
      <c r="O21" s="22">
        <v>1800</v>
      </c>
      <c r="P21" s="20">
        <v>6200</v>
      </c>
      <c r="Q21" s="20">
        <v>6200</v>
      </c>
      <c r="R21" s="23">
        <v>6200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5"/>
      <c r="B22" s="19" t="s">
        <v>42</v>
      </c>
      <c r="C22" s="20">
        <v>6500</v>
      </c>
      <c r="D22" s="20">
        <v>600</v>
      </c>
      <c r="E22" s="20">
        <v>50</v>
      </c>
      <c r="F22" s="20">
        <v>51.25</v>
      </c>
      <c r="G22" s="21">
        <v>624</v>
      </c>
      <c r="H22" s="22">
        <v>322</v>
      </c>
      <c r="I22" s="22">
        <v>141.36</v>
      </c>
      <c r="J22" s="20">
        <v>496</v>
      </c>
      <c r="K22" s="20">
        <v>133</v>
      </c>
      <c r="L22" s="20">
        <v>159.81</v>
      </c>
      <c r="M22" s="22">
        <v>496</v>
      </c>
      <c r="N22" s="22">
        <v>139</v>
      </c>
      <c r="O22" s="22">
        <v>113.87</v>
      </c>
      <c r="P22" s="20">
        <v>246</v>
      </c>
      <c r="Q22" s="20">
        <v>2220</v>
      </c>
      <c r="R22" s="23">
        <v>2211.89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5"/>
      <c r="B23" s="19" t="s">
        <v>126</v>
      </c>
      <c r="C23" s="20"/>
      <c r="D23" s="20"/>
      <c r="E23" s="20"/>
      <c r="F23" s="20"/>
      <c r="G23" s="22"/>
      <c r="H23" s="22"/>
      <c r="I23" s="22"/>
      <c r="J23" s="20"/>
      <c r="K23" s="20"/>
      <c r="L23" s="20"/>
      <c r="M23" s="22"/>
      <c r="N23" s="22"/>
      <c r="O23" s="22"/>
      <c r="P23" s="20"/>
      <c r="Q23" s="20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5"/>
      <c r="B24" s="19" t="s">
        <v>43</v>
      </c>
      <c r="C24" s="20">
        <v>0</v>
      </c>
      <c r="D24" s="20">
        <v>0</v>
      </c>
      <c r="E24" s="20">
        <v>0</v>
      </c>
      <c r="F24" s="20">
        <v>15841.45</v>
      </c>
      <c r="G24" s="21">
        <v>7000</v>
      </c>
      <c r="H24" s="22">
        <v>12500</v>
      </c>
      <c r="I24" s="22">
        <v>0</v>
      </c>
      <c r="J24" s="20">
        <v>10000</v>
      </c>
      <c r="K24" s="20">
        <v>17558</v>
      </c>
      <c r="L24" s="20">
        <v>23960.18</v>
      </c>
      <c r="M24" s="22">
        <v>15000</v>
      </c>
      <c r="N24" s="22">
        <v>22644</v>
      </c>
      <c r="O24" s="22">
        <v>0</v>
      </c>
      <c r="P24" s="20">
        <v>15000</v>
      </c>
      <c r="Q24" s="20">
        <v>22500</v>
      </c>
      <c r="R24" s="23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" customHeight="1">
      <c r="A25" s="25"/>
      <c r="B25" s="19" t="s">
        <v>44</v>
      </c>
      <c r="C25" s="20">
        <v>35000</v>
      </c>
      <c r="D25" s="20">
        <v>7000</v>
      </c>
      <c r="E25" s="20">
        <v>7000</v>
      </c>
      <c r="F25" s="20">
        <v>0</v>
      </c>
      <c r="G25" s="21">
        <v>0</v>
      </c>
      <c r="H25" s="22">
        <v>0</v>
      </c>
      <c r="I25" s="22">
        <v>15587.42</v>
      </c>
      <c r="J25" s="20"/>
      <c r="K25" s="20"/>
      <c r="L25" s="20">
        <v>0</v>
      </c>
      <c r="M25" s="22">
        <v>0</v>
      </c>
      <c r="N25" s="22">
        <v>0</v>
      </c>
      <c r="O25" s="22">
        <v>26850.81</v>
      </c>
      <c r="P25" s="20">
        <v>0</v>
      </c>
      <c r="Q25" s="20">
        <v>0</v>
      </c>
      <c r="R25" s="23">
        <v>27773.17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33" customFormat="1" ht="15" customHeight="1">
      <c r="A26" s="25"/>
      <c r="B26" s="26" t="s">
        <v>45</v>
      </c>
      <c r="C26" s="27">
        <f aca="true" t="shared" si="0" ref="C26:N26">SUM(C10:C25)</f>
        <v>514240</v>
      </c>
      <c r="D26" s="27">
        <f t="shared" si="0"/>
        <v>80452</v>
      </c>
      <c r="E26" s="27">
        <f t="shared" si="0"/>
        <v>70913</v>
      </c>
      <c r="F26" s="27">
        <f t="shared" si="0"/>
        <v>82492.79</v>
      </c>
      <c r="G26" s="28">
        <f t="shared" si="0"/>
        <v>72446</v>
      </c>
      <c r="H26" s="28">
        <f t="shared" si="0"/>
        <v>70893</v>
      </c>
      <c r="I26" s="28">
        <f t="shared" si="0"/>
        <v>72343.37</v>
      </c>
      <c r="J26" s="27">
        <f t="shared" si="0"/>
        <v>74058</v>
      </c>
      <c r="K26" s="27">
        <f t="shared" si="0"/>
        <v>52010</v>
      </c>
      <c r="L26" s="27">
        <f t="shared" si="0"/>
        <v>62797.14</v>
      </c>
      <c r="M26" s="28">
        <f t="shared" si="0"/>
        <v>85469</v>
      </c>
      <c r="N26" s="28">
        <f t="shared" si="0"/>
        <v>81372</v>
      </c>
      <c r="O26" s="28">
        <v>92449.53</v>
      </c>
      <c r="P26" s="29">
        <f>SUM(P10:P25)</f>
        <v>105222</v>
      </c>
      <c r="Q26" s="30">
        <f>SUM(Q10:Q25)</f>
        <v>110755</v>
      </c>
      <c r="R26" s="31">
        <f>SUM(R10:R25)</f>
        <v>115120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5" customHeight="1">
      <c r="A27" s="25"/>
      <c r="B27" s="19"/>
      <c r="C27" s="20"/>
      <c r="D27" s="20"/>
      <c r="E27" s="20"/>
      <c r="F27" s="34"/>
      <c r="G27" s="22"/>
      <c r="H27" s="22"/>
      <c r="I27" s="22"/>
      <c r="J27" s="20"/>
      <c r="K27" s="35"/>
      <c r="L27" s="27"/>
      <c r="M27" s="22"/>
      <c r="N27" s="22"/>
      <c r="O27" s="22"/>
      <c r="P27" s="20"/>
      <c r="Q27" s="20"/>
      <c r="R27" s="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5" t="s">
        <v>46</v>
      </c>
      <c r="B28" s="14" t="s">
        <v>127</v>
      </c>
      <c r="C28" s="20"/>
      <c r="D28" s="20"/>
      <c r="E28" s="20"/>
      <c r="F28" s="20"/>
      <c r="G28" s="22"/>
      <c r="H28" s="22"/>
      <c r="I28" s="22"/>
      <c r="J28" s="20"/>
      <c r="K28" s="20"/>
      <c r="L28" s="20"/>
      <c r="M28" s="22"/>
      <c r="N28" s="22"/>
      <c r="O28" s="22"/>
      <c r="P28" s="20"/>
      <c r="Q28" s="20"/>
      <c r="R28" s="2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5"/>
      <c r="B29" s="14" t="s">
        <v>128</v>
      </c>
      <c r="C29" s="20"/>
      <c r="D29" s="20"/>
      <c r="E29" s="20"/>
      <c r="F29" s="20"/>
      <c r="G29" s="22"/>
      <c r="H29" s="22"/>
      <c r="I29" s="22"/>
      <c r="J29" s="20"/>
      <c r="K29" s="20"/>
      <c r="L29" s="20"/>
      <c r="M29" s="22"/>
      <c r="N29" s="22"/>
      <c r="O29" s="22"/>
      <c r="P29" s="20"/>
      <c r="Q29" s="20"/>
      <c r="R29" s="2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5"/>
      <c r="B30" s="19" t="s">
        <v>47</v>
      </c>
      <c r="C30" s="20">
        <v>10000</v>
      </c>
      <c r="D30" s="20">
        <v>1186</v>
      </c>
      <c r="E30" s="20">
        <v>514</v>
      </c>
      <c r="F30" s="20">
        <v>675.9</v>
      </c>
      <c r="G30" s="21">
        <v>1000</v>
      </c>
      <c r="H30" s="22">
        <v>600</v>
      </c>
      <c r="I30" s="22">
        <v>535.28</v>
      </c>
      <c r="J30" s="20">
        <v>1889</v>
      </c>
      <c r="K30" s="20">
        <v>500</v>
      </c>
      <c r="L30" s="20">
        <v>603.42</v>
      </c>
      <c r="M30" s="22">
        <v>1594</v>
      </c>
      <c r="N30" s="22">
        <v>999</v>
      </c>
      <c r="O30" s="22">
        <v>0</v>
      </c>
      <c r="P30" s="20">
        <v>1098</v>
      </c>
      <c r="Q30" s="20">
        <v>917</v>
      </c>
      <c r="R30" s="23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5"/>
      <c r="B31" s="19" t="s">
        <v>48</v>
      </c>
      <c r="C31" s="20"/>
      <c r="D31" s="20">
        <v>0</v>
      </c>
      <c r="E31" s="20">
        <v>0</v>
      </c>
      <c r="F31" s="20">
        <v>0</v>
      </c>
      <c r="G31" s="21">
        <v>0</v>
      </c>
      <c r="H31" s="22">
        <v>0</v>
      </c>
      <c r="I31" s="22">
        <v>0</v>
      </c>
      <c r="J31" s="20"/>
      <c r="K31" s="20"/>
      <c r="L31" s="20">
        <v>0</v>
      </c>
      <c r="M31" s="22">
        <v>0</v>
      </c>
      <c r="N31" s="22">
        <v>0</v>
      </c>
      <c r="O31" s="22">
        <v>0</v>
      </c>
      <c r="P31" s="20">
        <v>0</v>
      </c>
      <c r="Q31" s="20">
        <v>0</v>
      </c>
      <c r="R31" s="23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5"/>
      <c r="B32" s="19" t="s">
        <v>49</v>
      </c>
      <c r="C32" s="20">
        <v>3000</v>
      </c>
      <c r="D32" s="20">
        <v>623</v>
      </c>
      <c r="E32" s="20">
        <v>100</v>
      </c>
      <c r="F32" s="20">
        <v>333.32</v>
      </c>
      <c r="G32" s="21">
        <v>735</v>
      </c>
      <c r="H32" s="22">
        <v>496</v>
      </c>
      <c r="I32" s="22">
        <v>451.6</v>
      </c>
      <c r="J32" s="20">
        <v>772</v>
      </c>
      <c r="K32" s="20">
        <v>50</v>
      </c>
      <c r="L32" s="20">
        <v>447.32</v>
      </c>
      <c r="M32" s="22">
        <v>500</v>
      </c>
      <c r="N32" s="22">
        <v>500</v>
      </c>
      <c r="O32" s="22">
        <v>0</v>
      </c>
      <c r="P32" s="20">
        <v>947</v>
      </c>
      <c r="Q32" s="20">
        <v>316</v>
      </c>
      <c r="R32" s="23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5"/>
      <c r="B33" s="19" t="s">
        <v>50</v>
      </c>
      <c r="C33" s="20"/>
      <c r="D33" s="20">
        <v>0</v>
      </c>
      <c r="E33" s="20">
        <v>0</v>
      </c>
      <c r="F33" s="20">
        <v>72.92</v>
      </c>
      <c r="G33" s="21">
        <v>150</v>
      </c>
      <c r="H33" s="22">
        <v>148</v>
      </c>
      <c r="I33" s="22">
        <v>0</v>
      </c>
      <c r="J33" s="20"/>
      <c r="K33" s="20">
        <v>100</v>
      </c>
      <c r="L33" s="20">
        <v>0</v>
      </c>
      <c r="M33" s="22">
        <v>295</v>
      </c>
      <c r="N33" s="22">
        <v>294</v>
      </c>
      <c r="O33" s="22">
        <v>0</v>
      </c>
      <c r="P33" s="20">
        <v>300</v>
      </c>
      <c r="Q33" s="20">
        <v>391</v>
      </c>
      <c r="R33" s="23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5"/>
      <c r="B34" s="19" t="s">
        <v>51</v>
      </c>
      <c r="C34" s="20"/>
      <c r="D34" s="20">
        <v>6395</v>
      </c>
      <c r="E34" s="20">
        <v>5045</v>
      </c>
      <c r="F34" s="20">
        <v>2404.06</v>
      </c>
      <c r="G34" s="21">
        <v>4400</v>
      </c>
      <c r="H34" s="22">
        <v>4316</v>
      </c>
      <c r="I34" s="22">
        <v>0</v>
      </c>
      <c r="J34" s="20">
        <v>6425</v>
      </c>
      <c r="K34" s="20">
        <v>5691</v>
      </c>
      <c r="L34" s="20">
        <v>6914</v>
      </c>
      <c r="M34" s="22">
        <v>6841</v>
      </c>
      <c r="N34" s="22">
        <v>10000</v>
      </c>
      <c r="O34" s="22">
        <v>0</v>
      </c>
      <c r="P34" s="20">
        <v>7368</v>
      </c>
      <c r="Q34" s="20">
        <v>5179</v>
      </c>
      <c r="R34" s="23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5"/>
      <c r="B35" s="19" t="s">
        <v>52</v>
      </c>
      <c r="C35" s="20"/>
      <c r="D35" s="20"/>
      <c r="E35" s="20"/>
      <c r="F35" s="20">
        <v>906.02</v>
      </c>
      <c r="G35" s="22">
        <v>0</v>
      </c>
      <c r="H35" s="22">
        <v>1900</v>
      </c>
      <c r="I35" s="22">
        <v>5208.95</v>
      </c>
      <c r="J35" s="20">
        <v>0</v>
      </c>
      <c r="K35" s="20">
        <v>1439</v>
      </c>
      <c r="L35" s="20">
        <v>0</v>
      </c>
      <c r="M35" s="22">
        <v>1584</v>
      </c>
      <c r="N35" s="22">
        <v>1583</v>
      </c>
      <c r="O35" s="22">
        <v>0</v>
      </c>
      <c r="P35" s="20">
        <v>2581</v>
      </c>
      <c r="Q35" s="20">
        <v>1584</v>
      </c>
      <c r="R35" s="23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5"/>
      <c r="B36" s="19" t="s">
        <v>53</v>
      </c>
      <c r="C36" s="20">
        <v>65000</v>
      </c>
      <c r="D36" s="20">
        <v>0</v>
      </c>
      <c r="E36" s="20">
        <v>0</v>
      </c>
      <c r="F36" s="20">
        <v>0</v>
      </c>
      <c r="G36" s="22">
        <v>0</v>
      </c>
      <c r="H36" s="22">
        <v>0</v>
      </c>
      <c r="I36" s="22">
        <v>0</v>
      </c>
      <c r="J36" s="20"/>
      <c r="K36" s="20"/>
      <c r="L36" s="20">
        <v>0</v>
      </c>
      <c r="M36" s="22">
        <v>0</v>
      </c>
      <c r="N36" s="22">
        <v>0</v>
      </c>
      <c r="O36" s="22">
        <v>8405.01</v>
      </c>
      <c r="P36" s="20">
        <v>0</v>
      </c>
      <c r="Q36" s="20">
        <v>0</v>
      </c>
      <c r="R36" s="23">
        <v>18916.03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5"/>
      <c r="B37" s="14" t="s">
        <v>129</v>
      </c>
      <c r="C37" s="20"/>
      <c r="D37" s="20"/>
      <c r="E37" s="20"/>
      <c r="F37" s="20"/>
      <c r="G37" s="22"/>
      <c r="H37" s="22"/>
      <c r="I37" s="22"/>
      <c r="J37" s="20"/>
      <c r="K37" s="20"/>
      <c r="L37" s="20"/>
      <c r="M37" s="22"/>
      <c r="N37" s="22"/>
      <c r="O37" s="22"/>
      <c r="P37" s="20"/>
      <c r="Q37" s="20"/>
      <c r="R37" s="2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5"/>
      <c r="B38" s="19" t="s">
        <v>54</v>
      </c>
      <c r="C38" s="20"/>
      <c r="D38" s="20"/>
      <c r="E38" s="20"/>
      <c r="F38" s="20">
        <v>26320.56</v>
      </c>
      <c r="G38" s="21">
        <v>0</v>
      </c>
      <c r="H38" s="22">
        <v>29454</v>
      </c>
      <c r="I38" s="22">
        <v>23115.19</v>
      </c>
      <c r="J38" s="20">
        <v>41064</v>
      </c>
      <c r="K38" s="20">
        <v>32842</v>
      </c>
      <c r="L38" s="20">
        <v>30179</v>
      </c>
      <c r="M38" s="22">
        <v>41064</v>
      </c>
      <c r="N38" s="22">
        <v>45000</v>
      </c>
      <c r="O38" s="22">
        <v>0</v>
      </c>
      <c r="P38" s="20">
        <v>42500</v>
      </c>
      <c r="Q38" s="20">
        <v>20238</v>
      </c>
      <c r="R38" s="23">
        <v>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5"/>
      <c r="B39" s="19" t="s">
        <v>55</v>
      </c>
      <c r="C39" s="20">
        <v>310000</v>
      </c>
      <c r="D39" s="20">
        <f>37083+1500</f>
        <v>38583</v>
      </c>
      <c r="E39" s="20">
        <f>41008+21</f>
        <v>41029</v>
      </c>
      <c r="F39" s="20">
        <v>361.67</v>
      </c>
      <c r="G39" s="36">
        <v>0</v>
      </c>
      <c r="H39" s="22">
        <v>1032</v>
      </c>
      <c r="I39" s="22">
        <v>677.56</v>
      </c>
      <c r="J39" s="20">
        <v>1200</v>
      </c>
      <c r="K39" s="20">
        <v>1197</v>
      </c>
      <c r="L39" s="20">
        <v>1129</v>
      </c>
      <c r="M39" s="22">
        <v>6600</v>
      </c>
      <c r="N39" s="22">
        <v>572</v>
      </c>
      <c r="O39" s="22">
        <v>37250.62</v>
      </c>
      <c r="P39" s="20">
        <v>14200</v>
      </c>
      <c r="Q39" s="20">
        <v>4830</v>
      </c>
      <c r="R39" s="23">
        <v>34239.43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5"/>
      <c r="B40" s="14" t="s">
        <v>56</v>
      </c>
      <c r="C40" s="20">
        <v>2200</v>
      </c>
      <c r="D40" s="20">
        <v>615</v>
      </c>
      <c r="E40" s="20">
        <v>81</v>
      </c>
      <c r="F40" s="20">
        <v>113.7</v>
      </c>
      <c r="G40" s="36">
        <v>115</v>
      </c>
      <c r="H40" s="22">
        <v>11</v>
      </c>
      <c r="I40" s="22">
        <v>10.63</v>
      </c>
      <c r="J40" s="20">
        <v>102</v>
      </c>
      <c r="K40" s="20">
        <v>8</v>
      </c>
      <c r="L40" s="20">
        <v>3.41</v>
      </c>
      <c r="M40" s="22">
        <v>103</v>
      </c>
      <c r="N40" s="22">
        <v>20</v>
      </c>
      <c r="O40" s="22">
        <v>9.16</v>
      </c>
      <c r="P40" s="20">
        <v>20</v>
      </c>
      <c r="Q40" s="20">
        <v>10</v>
      </c>
      <c r="R40" s="23">
        <v>631.14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5"/>
      <c r="B41" s="14" t="s">
        <v>130</v>
      </c>
      <c r="C41" s="20"/>
      <c r="D41" s="20"/>
      <c r="E41" s="20"/>
      <c r="F41" s="20"/>
      <c r="G41" s="36"/>
      <c r="H41" s="22"/>
      <c r="I41" s="22"/>
      <c r="J41" s="20"/>
      <c r="K41" s="20"/>
      <c r="L41" s="20"/>
      <c r="M41" s="22"/>
      <c r="N41" s="22"/>
      <c r="O41" s="22"/>
      <c r="P41" s="20"/>
      <c r="Q41" s="20"/>
      <c r="R41" s="2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5"/>
      <c r="B42" s="19" t="s">
        <v>57</v>
      </c>
      <c r="C42" s="20">
        <v>322591</v>
      </c>
      <c r="D42" s="20">
        <v>0</v>
      </c>
      <c r="E42" s="20">
        <v>0</v>
      </c>
      <c r="F42" s="20">
        <v>30323.5</v>
      </c>
      <c r="G42" s="36">
        <v>5364</v>
      </c>
      <c r="H42" s="22">
        <v>5364</v>
      </c>
      <c r="I42" s="22">
        <v>0</v>
      </c>
      <c r="J42" s="20">
        <v>10866</v>
      </c>
      <c r="K42" s="20">
        <v>4712</v>
      </c>
      <c r="L42" s="20">
        <v>0</v>
      </c>
      <c r="M42" s="22">
        <v>16591</v>
      </c>
      <c r="N42" s="22">
        <v>18093</v>
      </c>
      <c r="O42" s="22">
        <v>0</v>
      </c>
      <c r="P42" s="20">
        <v>14051</v>
      </c>
      <c r="Q42" s="20">
        <v>21991</v>
      </c>
      <c r="R42" s="23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5" customHeight="1">
      <c r="A43" s="25"/>
      <c r="B43" s="19" t="s">
        <v>58</v>
      </c>
      <c r="C43" s="37"/>
      <c r="D43" s="20">
        <v>66921</v>
      </c>
      <c r="E43" s="20">
        <v>67081</v>
      </c>
      <c r="F43" s="20">
        <v>37762.5</v>
      </c>
      <c r="G43" s="36">
        <v>66528</v>
      </c>
      <c r="H43" s="22">
        <v>37725</v>
      </c>
      <c r="I43" s="22">
        <v>45423.46</v>
      </c>
      <c r="J43" s="20">
        <v>50629</v>
      </c>
      <c r="K43" s="20">
        <v>50400</v>
      </c>
      <c r="L43" s="20">
        <v>56928.77</v>
      </c>
      <c r="M43" s="22">
        <v>50400</v>
      </c>
      <c r="N43" s="22">
        <v>50400</v>
      </c>
      <c r="O43" s="22">
        <v>69306.39</v>
      </c>
      <c r="P43" s="20">
        <v>58085</v>
      </c>
      <c r="Q43" s="20">
        <v>50542</v>
      </c>
      <c r="R43" s="23">
        <v>63574.95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33" customFormat="1" ht="15" customHeight="1">
      <c r="A44" s="25"/>
      <c r="B44" s="26" t="s">
        <v>59</v>
      </c>
      <c r="C44" s="27">
        <f>SUM(C30:C43)</f>
        <v>712791</v>
      </c>
      <c r="D44" s="27">
        <f>SUM(D30:D43)</f>
        <v>114323</v>
      </c>
      <c r="E44" s="27">
        <f>SUM(E30:E43)</f>
        <v>113850</v>
      </c>
      <c r="F44" s="27">
        <f>SUM(F30:F43)</f>
        <v>99274.15</v>
      </c>
      <c r="G44" s="38">
        <f>SUM(G30:G43)</f>
        <v>78292</v>
      </c>
      <c r="H44" s="38">
        <f>SUM(H29:H43)</f>
        <v>81046</v>
      </c>
      <c r="I44" s="38">
        <f>SUM(I29:I43)</f>
        <v>75422.67</v>
      </c>
      <c r="J44" s="27">
        <f>SUM(J30:J43)</f>
        <v>112947</v>
      </c>
      <c r="K44" s="27">
        <f>SUM(K30:K43)</f>
        <v>96939</v>
      </c>
      <c r="L44" s="27">
        <f>SUM(L30:L43)</f>
        <v>96204.92</v>
      </c>
      <c r="M44" s="28">
        <f>SUM(M30:M43)</f>
        <v>125572</v>
      </c>
      <c r="N44" s="28">
        <f>SUM(N30:N43)</f>
        <v>127461</v>
      </c>
      <c r="O44" s="28">
        <v>114971.18000000001</v>
      </c>
      <c r="P44" s="27">
        <f>SUM(P30:P43)</f>
        <v>141150</v>
      </c>
      <c r="Q44" s="34">
        <f>SUM(Q30:Q43)</f>
        <v>105998</v>
      </c>
      <c r="R44" s="31">
        <f>SUM(R30:R43)</f>
        <v>117361.54999999999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5" customHeight="1">
      <c r="A45" s="25"/>
      <c r="B45" s="19"/>
      <c r="C45" s="27"/>
      <c r="D45" s="27"/>
      <c r="E45" s="27"/>
      <c r="F45" s="27"/>
      <c r="G45" s="28"/>
      <c r="H45" s="28"/>
      <c r="I45" s="28"/>
      <c r="J45" s="27"/>
      <c r="K45" s="39"/>
      <c r="L45" s="27"/>
      <c r="M45" s="28"/>
      <c r="N45" s="28"/>
      <c r="O45" s="28"/>
      <c r="P45" s="27"/>
      <c r="Q45" s="20"/>
      <c r="R45" s="3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25" t="s">
        <v>60</v>
      </c>
      <c r="B46" s="14" t="s">
        <v>131</v>
      </c>
      <c r="C46" s="27">
        <v>100000</v>
      </c>
      <c r="D46" s="27">
        <v>20000</v>
      </c>
      <c r="E46" s="27">
        <v>20000</v>
      </c>
      <c r="F46" s="27">
        <v>28615.41</v>
      </c>
      <c r="G46" s="28">
        <f>832+27+35000</f>
        <v>35859</v>
      </c>
      <c r="H46" s="28">
        <f>832+27+35000</f>
        <v>35859</v>
      </c>
      <c r="I46" s="28">
        <v>33903.47</v>
      </c>
      <c r="J46" s="27">
        <v>91862</v>
      </c>
      <c r="K46" s="27">
        <v>82766</v>
      </c>
      <c r="L46" s="27">
        <v>79969.07</v>
      </c>
      <c r="M46" s="28">
        <f>832+30+112500</f>
        <v>113362</v>
      </c>
      <c r="N46" s="28">
        <f>832+27+25000+35000+46000+35000</f>
        <v>141859</v>
      </c>
      <c r="O46" s="28">
        <v>148246.98</v>
      </c>
      <c r="P46" s="27">
        <f>2000+30+46500+24750+10000+32500+30000</f>
        <v>145780</v>
      </c>
      <c r="Q46" s="34">
        <f>1695+27500+32788+71919+30581</f>
        <v>164483</v>
      </c>
      <c r="R46" s="31">
        <v>168755.01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40"/>
      <c r="B47" s="19"/>
      <c r="C47" s="20"/>
      <c r="D47" s="20"/>
      <c r="E47" s="20"/>
      <c r="F47" s="20"/>
      <c r="G47" s="22"/>
      <c r="H47" s="22"/>
      <c r="I47" s="22"/>
      <c r="J47" s="20"/>
      <c r="K47" s="20"/>
      <c r="L47" s="20"/>
      <c r="M47" s="22"/>
      <c r="N47" s="22"/>
      <c r="O47" s="22"/>
      <c r="P47" s="20"/>
      <c r="Q47" s="20"/>
      <c r="R47" s="2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5" t="s">
        <v>61</v>
      </c>
      <c r="B48" s="14" t="s">
        <v>132</v>
      </c>
      <c r="C48" s="20"/>
      <c r="D48" s="20"/>
      <c r="E48" s="20"/>
      <c r="F48" s="20"/>
      <c r="G48" s="22"/>
      <c r="H48" s="22"/>
      <c r="I48" s="22"/>
      <c r="J48" s="20"/>
      <c r="K48" s="20"/>
      <c r="L48" s="20"/>
      <c r="M48" s="22"/>
      <c r="N48" s="22"/>
      <c r="O48" s="22"/>
      <c r="P48" s="20"/>
      <c r="Q48" s="20"/>
      <c r="R48" s="2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5"/>
      <c r="B49" s="19" t="s">
        <v>62</v>
      </c>
      <c r="C49" s="20">
        <v>642458</v>
      </c>
      <c r="D49" s="20">
        <v>82481</v>
      </c>
      <c r="E49" s="20">
        <v>81666</v>
      </c>
      <c r="F49" s="20">
        <v>65682</v>
      </c>
      <c r="G49" s="36">
        <v>92036</v>
      </c>
      <c r="H49" s="22">
        <v>90994</v>
      </c>
      <c r="I49" s="22">
        <v>61627</v>
      </c>
      <c r="J49" s="20">
        <v>87750</v>
      </c>
      <c r="K49" s="20">
        <v>80000</v>
      </c>
      <c r="L49" s="20">
        <v>65825</v>
      </c>
      <c r="M49" s="22">
        <v>145323</v>
      </c>
      <c r="N49" s="22">
        <v>124903</v>
      </c>
      <c r="O49" s="22">
        <v>124119</v>
      </c>
      <c r="P49" s="20">
        <v>190802</v>
      </c>
      <c r="Q49" s="20">
        <v>185000</v>
      </c>
      <c r="R49" s="23">
        <v>169416.74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5"/>
      <c r="B50" s="19" t="s">
        <v>63</v>
      </c>
      <c r="C50" s="20">
        <v>53527</v>
      </c>
      <c r="D50" s="20">
        <v>7026</v>
      </c>
      <c r="E50" s="20">
        <v>4391</v>
      </c>
      <c r="F50" s="20">
        <v>3391.19</v>
      </c>
      <c r="G50" s="36">
        <v>8541</v>
      </c>
      <c r="H50" s="22">
        <v>8125</v>
      </c>
      <c r="I50" s="22">
        <v>6826.03</v>
      </c>
      <c r="J50" s="20">
        <v>10425</v>
      </c>
      <c r="K50" s="20">
        <v>8999</v>
      </c>
      <c r="L50" s="20">
        <v>10565.33</v>
      </c>
      <c r="M50" s="22">
        <v>12713</v>
      </c>
      <c r="N50" s="22">
        <v>16068</v>
      </c>
      <c r="O50" s="22">
        <v>15770.48</v>
      </c>
      <c r="P50" s="20">
        <v>18767</v>
      </c>
      <c r="Q50" s="20">
        <v>27329</v>
      </c>
      <c r="R50" s="23">
        <v>28294.79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5"/>
      <c r="B51" s="19" t="s">
        <v>64</v>
      </c>
      <c r="C51" s="20">
        <v>40000</v>
      </c>
      <c r="D51" s="20">
        <v>3000</v>
      </c>
      <c r="E51" s="20">
        <v>4004</v>
      </c>
      <c r="F51" s="20">
        <v>6950.19</v>
      </c>
      <c r="G51" s="36">
        <v>4000</v>
      </c>
      <c r="H51" s="22">
        <v>3023</v>
      </c>
      <c r="I51" s="22">
        <v>3022.09</v>
      </c>
      <c r="J51" s="20">
        <v>4000</v>
      </c>
      <c r="K51" s="20">
        <v>2833</v>
      </c>
      <c r="L51" s="20">
        <v>4240.96</v>
      </c>
      <c r="M51" s="22">
        <v>4000</v>
      </c>
      <c r="N51" s="22">
        <v>3650</v>
      </c>
      <c r="O51" s="22">
        <v>3668.82</v>
      </c>
      <c r="P51" s="20">
        <v>6262</v>
      </c>
      <c r="Q51" s="20">
        <v>4992</v>
      </c>
      <c r="R51" s="23">
        <v>5447.96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customHeight="1">
      <c r="A52" s="25"/>
      <c r="B52" s="19" t="s">
        <v>65</v>
      </c>
      <c r="C52" s="20">
        <v>24750</v>
      </c>
      <c r="D52" s="20">
        <v>3853</v>
      </c>
      <c r="E52" s="20">
        <v>3862</v>
      </c>
      <c r="F52" s="20">
        <v>4047.77</v>
      </c>
      <c r="G52" s="36">
        <v>5718</v>
      </c>
      <c r="H52" s="22">
        <v>5886</v>
      </c>
      <c r="I52" s="22">
        <v>6134.93</v>
      </c>
      <c r="J52" s="20">
        <v>4595</v>
      </c>
      <c r="K52" s="20">
        <v>13000</v>
      </c>
      <c r="L52" s="20">
        <v>14222.98</v>
      </c>
      <c r="M52" s="22">
        <v>33100</v>
      </c>
      <c r="N52" s="22">
        <v>33872</v>
      </c>
      <c r="O52" s="22">
        <v>29777.85</v>
      </c>
      <c r="P52" s="20">
        <v>30927</v>
      </c>
      <c r="Q52" s="20">
        <v>30000</v>
      </c>
      <c r="R52" s="23">
        <v>36854.95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s="33" customFormat="1" ht="15" customHeight="1">
      <c r="A53" s="40"/>
      <c r="B53" s="26" t="s">
        <v>66</v>
      </c>
      <c r="C53" s="27">
        <f aca="true" t="shared" si="1" ref="C53:N53">SUM(C49:C52)</f>
        <v>760735</v>
      </c>
      <c r="D53" s="27">
        <f t="shared" si="1"/>
        <v>96360</v>
      </c>
      <c r="E53" s="27">
        <f t="shared" si="1"/>
        <v>93923</v>
      </c>
      <c r="F53" s="27">
        <f t="shared" si="1"/>
        <v>80071.15000000001</v>
      </c>
      <c r="G53" s="28">
        <f t="shared" si="1"/>
        <v>110295</v>
      </c>
      <c r="H53" s="28">
        <f t="shared" si="1"/>
        <v>108028</v>
      </c>
      <c r="I53" s="28">
        <f t="shared" si="1"/>
        <v>77610.04999999999</v>
      </c>
      <c r="J53" s="27">
        <f t="shared" si="1"/>
        <v>106770</v>
      </c>
      <c r="K53" s="27">
        <f t="shared" si="1"/>
        <v>104832</v>
      </c>
      <c r="L53" s="27">
        <f t="shared" si="1"/>
        <v>94854.27</v>
      </c>
      <c r="M53" s="28">
        <f t="shared" si="1"/>
        <v>195136</v>
      </c>
      <c r="N53" s="28">
        <f t="shared" si="1"/>
        <v>178493</v>
      </c>
      <c r="O53" s="28">
        <v>173336.15000000002</v>
      </c>
      <c r="P53" s="27">
        <f>SUM(P49:P52)</f>
        <v>246758</v>
      </c>
      <c r="Q53" s="34">
        <f>SUM(Q49:Q52)</f>
        <v>247321</v>
      </c>
      <c r="R53" s="31">
        <f>SUM(R49:R52)</f>
        <v>240014.44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15" customHeight="1">
      <c r="A54" s="25"/>
      <c r="B54" s="19"/>
      <c r="C54" s="20"/>
      <c r="D54" s="20"/>
      <c r="E54" s="20"/>
      <c r="F54" s="34"/>
      <c r="G54" s="22"/>
      <c r="H54" s="22"/>
      <c r="I54" s="22"/>
      <c r="J54" s="20"/>
      <c r="K54" s="41"/>
      <c r="L54" s="20"/>
      <c r="M54" s="22"/>
      <c r="N54" s="22"/>
      <c r="O54" s="22"/>
      <c r="P54" s="20"/>
      <c r="Q54" s="20"/>
      <c r="R54" s="2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5" t="s">
        <v>67</v>
      </c>
      <c r="B55" s="14" t="s">
        <v>133</v>
      </c>
      <c r="C55" s="20"/>
      <c r="D55" s="20"/>
      <c r="E55" s="20"/>
      <c r="F55" s="20"/>
      <c r="G55" s="22"/>
      <c r="H55" s="22"/>
      <c r="I55" s="22"/>
      <c r="J55" s="20"/>
      <c r="K55" s="20"/>
      <c r="L55" s="20"/>
      <c r="M55" s="22"/>
      <c r="N55" s="22"/>
      <c r="O55" s="22"/>
      <c r="P55" s="20"/>
      <c r="Q55" s="20"/>
      <c r="R55" s="2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5"/>
      <c r="B56" s="19" t="s">
        <v>68</v>
      </c>
      <c r="C56" s="20">
        <v>908249</v>
      </c>
      <c r="D56" s="20">
        <v>98156</v>
      </c>
      <c r="E56" s="20">
        <v>89207</v>
      </c>
      <c r="F56" s="20">
        <v>92580.82</v>
      </c>
      <c r="G56" s="36">
        <v>96583</v>
      </c>
      <c r="H56" s="22">
        <v>96583</v>
      </c>
      <c r="I56" s="22">
        <v>103797.3</v>
      </c>
      <c r="J56" s="20">
        <v>83578</v>
      </c>
      <c r="K56" s="20">
        <v>62500</v>
      </c>
      <c r="L56" s="20">
        <v>85938.17</v>
      </c>
      <c r="M56" s="22">
        <v>71009</v>
      </c>
      <c r="N56" s="22">
        <v>95000</v>
      </c>
      <c r="O56" s="22">
        <v>97229.5</v>
      </c>
      <c r="P56" s="20">
        <v>160806</v>
      </c>
      <c r="Q56" s="20">
        <v>170000</v>
      </c>
      <c r="R56" s="23">
        <v>192872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5" customHeight="1">
      <c r="A57" s="25"/>
      <c r="B57" s="19" t="s">
        <v>69</v>
      </c>
      <c r="C57" s="20">
        <v>52950</v>
      </c>
      <c r="D57" s="20">
        <v>1600</v>
      </c>
      <c r="E57" s="20">
        <v>300</v>
      </c>
      <c r="F57" s="20">
        <v>204.97</v>
      </c>
      <c r="G57" s="36">
        <v>1359</v>
      </c>
      <c r="H57" s="22">
        <v>878</v>
      </c>
      <c r="I57" s="22">
        <v>432.62</v>
      </c>
      <c r="J57" s="20">
        <v>1092</v>
      </c>
      <c r="K57" s="20">
        <v>100</v>
      </c>
      <c r="L57" s="20">
        <v>251.16</v>
      </c>
      <c r="M57" s="22">
        <v>524</v>
      </c>
      <c r="N57" s="22">
        <v>258</v>
      </c>
      <c r="O57" s="22">
        <v>170.09</v>
      </c>
      <c r="P57" s="20">
        <v>741</v>
      </c>
      <c r="Q57" s="20">
        <v>211</v>
      </c>
      <c r="R57" s="23">
        <v>456.61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s="33" customFormat="1" ht="15" customHeight="1">
      <c r="A58" s="25"/>
      <c r="B58" s="26" t="s">
        <v>70</v>
      </c>
      <c r="C58" s="27">
        <f aca="true" t="shared" si="2" ref="C58:L58">SUM(C56:C57)</f>
        <v>961199</v>
      </c>
      <c r="D58" s="27">
        <f t="shared" si="2"/>
        <v>99756</v>
      </c>
      <c r="E58" s="27">
        <f t="shared" si="2"/>
        <v>89507</v>
      </c>
      <c r="F58" s="27">
        <f t="shared" si="2"/>
        <v>92785.79000000001</v>
      </c>
      <c r="G58" s="38">
        <f t="shared" si="2"/>
        <v>97942</v>
      </c>
      <c r="H58" s="38">
        <f t="shared" si="2"/>
        <v>97461</v>
      </c>
      <c r="I58" s="38">
        <f t="shared" si="2"/>
        <v>104229.92</v>
      </c>
      <c r="J58" s="27">
        <f t="shared" si="2"/>
        <v>84670</v>
      </c>
      <c r="K58" s="27">
        <f t="shared" si="2"/>
        <v>62600</v>
      </c>
      <c r="L58" s="27">
        <f t="shared" si="2"/>
        <v>86189.33</v>
      </c>
      <c r="M58" s="38">
        <v>71533</v>
      </c>
      <c r="N58" s="28">
        <f>SUM(N56:N57)</f>
        <v>95258</v>
      </c>
      <c r="O58" s="28">
        <v>97399.59</v>
      </c>
      <c r="P58" s="27">
        <f>SUM(P56:P57)</f>
        <v>161547</v>
      </c>
      <c r="Q58" s="34">
        <f>SUM(Q56:Q57)</f>
        <v>170211</v>
      </c>
      <c r="R58" s="31">
        <f>SUM(R56:R57)</f>
        <v>193328.61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5" customHeight="1">
      <c r="A59" s="25"/>
      <c r="B59" s="14"/>
      <c r="C59" s="20"/>
      <c r="D59" s="20"/>
      <c r="E59" s="20"/>
      <c r="F59" s="34"/>
      <c r="G59" s="22"/>
      <c r="H59" s="22"/>
      <c r="I59" s="22"/>
      <c r="J59" s="20"/>
      <c r="K59" s="42"/>
      <c r="L59" s="34"/>
      <c r="M59" s="22"/>
      <c r="N59" s="22"/>
      <c r="O59" s="22"/>
      <c r="P59" s="34"/>
      <c r="Q59" s="34"/>
      <c r="R59" s="4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5" t="s">
        <v>71</v>
      </c>
      <c r="B60" s="14" t="s">
        <v>134</v>
      </c>
      <c r="C60" s="20"/>
      <c r="D60" s="20"/>
      <c r="E60" s="20"/>
      <c r="F60" s="20"/>
      <c r="G60" s="22"/>
      <c r="H60" s="22"/>
      <c r="I60" s="22"/>
      <c r="J60" s="20"/>
      <c r="K60" s="20"/>
      <c r="L60" s="20"/>
      <c r="M60" s="22"/>
      <c r="N60" s="22"/>
      <c r="O60" s="22"/>
      <c r="P60" s="20"/>
      <c r="Q60" s="20"/>
      <c r="R60" s="2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5"/>
      <c r="B61" s="19" t="s">
        <v>72</v>
      </c>
      <c r="C61" s="20">
        <v>33946</v>
      </c>
      <c r="D61" s="20">
        <v>3207</v>
      </c>
      <c r="E61" s="20">
        <v>2111</v>
      </c>
      <c r="F61" s="20">
        <v>2465.6</v>
      </c>
      <c r="G61" s="36">
        <v>4053</v>
      </c>
      <c r="H61" s="22">
        <v>2461</v>
      </c>
      <c r="I61" s="22">
        <v>4976.37</v>
      </c>
      <c r="J61" s="20">
        <v>4078</v>
      </c>
      <c r="K61" s="20">
        <v>2375</v>
      </c>
      <c r="L61" s="20">
        <v>3847.11</v>
      </c>
      <c r="M61" s="22">
        <v>4077</v>
      </c>
      <c r="N61" s="22">
        <v>5406</v>
      </c>
      <c r="O61" s="22">
        <v>5183.07</v>
      </c>
      <c r="P61" s="20">
        <v>5111</v>
      </c>
      <c r="Q61" s="20">
        <v>3400</v>
      </c>
      <c r="R61" s="23">
        <v>3563.83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5"/>
      <c r="B62" s="19" t="s">
        <v>73</v>
      </c>
      <c r="C62" s="20">
        <v>91000</v>
      </c>
      <c r="D62" s="20">
        <v>2390</v>
      </c>
      <c r="E62" s="20">
        <v>500</v>
      </c>
      <c r="F62" s="20">
        <v>1854</v>
      </c>
      <c r="G62" s="36">
        <v>3000</v>
      </c>
      <c r="H62" s="22">
        <v>400</v>
      </c>
      <c r="I62" s="22">
        <v>80.31</v>
      </c>
      <c r="J62" s="44">
        <v>2200</v>
      </c>
      <c r="K62" s="44">
        <v>978</v>
      </c>
      <c r="L62" s="20">
        <v>1453.83</v>
      </c>
      <c r="M62" s="22">
        <v>35194</v>
      </c>
      <c r="N62" s="22">
        <v>4668</v>
      </c>
      <c r="O62" s="22">
        <v>7390.38</v>
      </c>
      <c r="P62" s="20">
        <v>5542</v>
      </c>
      <c r="Q62" s="20">
        <v>2685</v>
      </c>
      <c r="R62" s="23">
        <f>2416.59+1367.99</f>
        <v>3784.58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customHeight="1">
      <c r="A63" s="25"/>
      <c r="B63" s="19" t="s">
        <v>74</v>
      </c>
      <c r="C63" s="20">
        <v>1300</v>
      </c>
      <c r="D63" s="20">
        <v>100</v>
      </c>
      <c r="E63" s="20">
        <v>48</v>
      </c>
      <c r="F63" s="20">
        <v>54.83</v>
      </c>
      <c r="G63" s="36">
        <v>100</v>
      </c>
      <c r="H63" s="22">
        <v>69</v>
      </c>
      <c r="I63" s="22">
        <v>68.47</v>
      </c>
      <c r="J63" s="20">
        <v>50</v>
      </c>
      <c r="K63" s="20"/>
      <c r="L63" s="20">
        <v>0</v>
      </c>
      <c r="M63" s="22">
        <v>50</v>
      </c>
      <c r="N63" s="22">
        <v>50</v>
      </c>
      <c r="O63" s="22">
        <v>48.07</v>
      </c>
      <c r="P63" s="20">
        <v>37</v>
      </c>
      <c r="Q63" s="20">
        <v>37</v>
      </c>
      <c r="R63" s="23">
        <v>19.72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s="33" customFormat="1" ht="15" customHeight="1">
      <c r="A64" s="25"/>
      <c r="B64" s="26" t="s">
        <v>75</v>
      </c>
      <c r="C64" s="27">
        <f aca="true" t="shared" si="3" ref="C64:L64">SUM(C61:C63)</f>
        <v>126246</v>
      </c>
      <c r="D64" s="27">
        <f t="shared" si="3"/>
        <v>5697</v>
      </c>
      <c r="E64" s="27">
        <f t="shared" si="3"/>
        <v>2659</v>
      </c>
      <c r="F64" s="27">
        <f t="shared" si="3"/>
        <v>4374.43</v>
      </c>
      <c r="G64" s="28">
        <f t="shared" si="3"/>
        <v>7153</v>
      </c>
      <c r="H64" s="28">
        <f t="shared" si="3"/>
        <v>2930</v>
      </c>
      <c r="I64" s="28">
        <f t="shared" si="3"/>
        <v>5125.150000000001</v>
      </c>
      <c r="J64" s="27">
        <f t="shared" si="3"/>
        <v>6328</v>
      </c>
      <c r="K64" s="27">
        <f t="shared" si="3"/>
        <v>3353</v>
      </c>
      <c r="L64" s="27">
        <f t="shared" si="3"/>
        <v>5300.9400000000005</v>
      </c>
      <c r="M64" s="28">
        <v>39321</v>
      </c>
      <c r="N64" s="28">
        <f>SUM(N61:N63)</f>
        <v>10124</v>
      </c>
      <c r="O64" s="28">
        <v>12621.52</v>
      </c>
      <c r="P64" s="27">
        <f>SUM(P61:P63)</f>
        <v>10690</v>
      </c>
      <c r="Q64" s="34">
        <f>SUM(Q61:Q63)</f>
        <v>6122</v>
      </c>
      <c r="R64" s="31">
        <f>SUM(R61:R63)</f>
        <v>7368.13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5" customHeight="1">
      <c r="A65" s="25"/>
      <c r="B65" s="14"/>
      <c r="C65" s="20"/>
      <c r="D65" s="20"/>
      <c r="E65" s="20"/>
      <c r="F65" s="34"/>
      <c r="G65" s="22"/>
      <c r="H65" s="22"/>
      <c r="I65" s="22"/>
      <c r="J65" s="20"/>
      <c r="K65" s="35"/>
      <c r="L65" s="20"/>
      <c r="M65" s="22"/>
      <c r="N65" s="22"/>
      <c r="O65" s="22"/>
      <c r="P65" s="20"/>
      <c r="Q65" s="20"/>
      <c r="R65" s="2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5" t="s">
        <v>76</v>
      </c>
      <c r="B66" s="14" t="s">
        <v>135</v>
      </c>
      <c r="C66" s="20"/>
      <c r="D66" s="20"/>
      <c r="E66" s="20"/>
      <c r="F66" s="20"/>
      <c r="G66" s="22"/>
      <c r="H66" s="22"/>
      <c r="I66" s="22"/>
      <c r="J66" s="20"/>
      <c r="K66" s="20"/>
      <c r="L66" s="20"/>
      <c r="M66" s="22"/>
      <c r="N66" s="22"/>
      <c r="O66" s="22"/>
      <c r="P66" s="20"/>
      <c r="Q66" s="20"/>
      <c r="R66" s="23"/>
      <c r="S66" s="2" t="s">
        <v>29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5"/>
      <c r="B67" s="19" t="s">
        <v>77</v>
      </c>
      <c r="C67" s="20">
        <v>0</v>
      </c>
      <c r="D67" s="20">
        <v>0</v>
      </c>
      <c r="E67" s="20">
        <v>0</v>
      </c>
      <c r="F67" s="20">
        <v>0</v>
      </c>
      <c r="G67" s="22">
        <v>0</v>
      </c>
      <c r="H67" s="22">
        <v>0</v>
      </c>
      <c r="I67" s="22">
        <v>0</v>
      </c>
      <c r="J67" s="20"/>
      <c r="K67" s="20"/>
      <c r="L67" s="20">
        <v>0</v>
      </c>
      <c r="M67" s="22">
        <v>0</v>
      </c>
      <c r="N67" s="22">
        <v>0</v>
      </c>
      <c r="O67" s="22">
        <v>0</v>
      </c>
      <c r="P67" s="20">
        <v>0</v>
      </c>
      <c r="Q67" s="20">
        <v>0</v>
      </c>
      <c r="R67" s="23"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5"/>
      <c r="B68" s="19" t="s">
        <v>78</v>
      </c>
      <c r="C68" s="20">
        <v>3000</v>
      </c>
      <c r="D68" s="20">
        <v>250</v>
      </c>
      <c r="E68" s="20">
        <v>216</v>
      </c>
      <c r="F68" s="20">
        <v>322.96</v>
      </c>
      <c r="G68" s="36">
        <v>250</v>
      </c>
      <c r="H68" s="22">
        <v>250</v>
      </c>
      <c r="I68" s="22">
        <v>726.1</v>
      </c>
      <c r="J68" s="20">
        <v>3750</v>
      </c>
      <c r="K68" s="20">
        <v>3722</v>
      </c>
      <c r="L68" s="20">
        <v>3745.91</v>
      </c>
      <c r="M68" s="22">
        <v>3750</v>
      </c>
      <c r="N68" s="22">
        <v>3850</v>
      </c>
      <c r="O68" s="22">
        <v>3850</v>
      </c>
      <c r="P68" s="20">
        <v>3851</v>
      </c>
      <c r="Q68" s="20">
        <v>3851</v>
      </c>
      <c r="R68" s="23">
        <v>3851.16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5"/>
      <c r="B69" s="19" t="s">
        <v>79</v>
      </c>
      <c r="C69" s="20">
        <v>600816</v>
      </c>
      <c r="D69" s="20">
        <v>78048</v>
      </c>
      <c r="E69" s="20">
        <v>100000</v>
      </c>
      <c r="F69" s="20">
        <v>92069</v>
      </c>
      <c r="G69" s="36">
        <v>122522</v>
      </c>
      <c r="H69" s="22">
        <v>135000</v>
      </c>
      <c r="I69" s="22">
        <v>80385</v>
      </c>
      <c r="J69" s="20">
        <v>126497</v>
      </c>
      <c r="K69" s="20">
        <v>90000</v>
      </c>
      <c r="L69" s="20">
        <v>69777</v>
      </c>
      <c r="M69" s="22">
        <v>168661</v>
      </c>
      <c r="N69" s="22">
        <v>220000</v>
      </c>
      <c r="O69" s="22">
        <v>217125</v>
      </c>
      <c r="P69" s="20">
        <v>239903</v>
      </c>
      <c r="Q69" s="20">
        <v>370141</v>
      </c>
      <c r="R69" s="23">
        <v>321301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5"/>
      <c r="B70" s="19" t="s">
        <v>80</v>
      </c>
      <c r="C70" s="20">
        <v>70199</v>
      </c>
      <c r="D70" s="20">
        <v>15082</v>
      </c>
      <c r="E70" s="20">
        <v>10190</v>
      </c>
      <c r="F70" s="20">
        <v>13444.22</v>
      </c>
      <c r="G70" s="36">
        <v>1878</v>
      </c>
      <c r="H70" s="22">
        <v>10570</v>
      </c>
      <c r="I70" s="22">
        <v>11900.99</v>
      </c>
      <c r="J70" s="20">
        <v>2944</v>
      </c>
      <c r="K70" s="20">
        <v>9482</v>
      </c>
      <c r="L70" s="20">
        <v>11798.52</v>
      </c>
      <c r="M70" s="22">
        <v>3383</v>
      </c>
      <c r="N70" s="22">
        <v>15394</v>
      </c>
      <c r="O70" s="22">
        <v>13776.27</v>
      </c>
      <c r="P70" s="20">
        <v>14393</v>
      </c>
      <c r="Q70" s="20">
        <v>17000</v>
      </c>
      <c r="R70" s="23">
        <v>18114.32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5"/>
      <c r="B71" s="19" t="s">
        <v>81</v>
      </c>
      <c r="C71" s="20">
        <v>10</v>
      </c>
      <c r="D71" s="20">
        <v>2</v>
      </c>
      <c r="E71" s="20">
        <v>0</v>
      </c>
      <c r="F71" s="20">
        <v>0</v>
      </c>
      <c r="G71" s="36">
        <v>2</v>
      </c>
      <c r="H71" s="22">
        <v>2</v>
      </c>
      <c r="I71" s="22">
        <v>0</v>
      </c>
      <c r="J71" s="20">
        <v>2</v>
      </c>
      <c r="K71" s="20"/>
      <c r="L71" s="20">
        <v>0</v>
      </c>
      <c r="M71" s="22">
        <v>2</v>
      </c>
      <c r="N71" s="22">
        <v>2</v>
      </c>
      <c r="O71" s="22">
        <v>0</v>
      </c>
      <c r="P71" s="20">
        <v>2</v>
      </c>
      <c r="Q71" s="20">
        <v>0</v>
      </c>
      <c r="R71" s="23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ht="15" customHeight="1">
      <c r="A72" s="25"/>
      <c r="B72" s="19" t="s">
        <v>82</v>
      </c>
      <c r="C72" s="20">
        <v>0</v>
      </c>
      <c r="D72" s="20">
        <v>0</v>
      </c>
      <c r="E72" s="20">
        <v>0</v>
      </c>
      <c r="F72" s="20">
        <v>0</v>
      </c>
      <c r="G72" s="36">
        <v>0</v>
      </c>
      <c r="H72" s="22">
        <v>0</v>
      </c>
      <c r="I72" s="22">
        <v>0</v>
      </c>
      <c r="J72" s="20"/>
      <c r="K72" s="20"/>
      <c r="L72" s="20">
        <v>0</v>
      </c>
      <c r="M72" s="22">
        <v>0</v>
      </c>
      <c r="N72" s="22">
        <v>0</v>
      </c>
      <c r="O72" s="22">
        <v>0</v>
      </c>
      <c r="P72" s="20">
        <v>0</v>
      </c>
      <c r="Q72" s="20">
        <v>0</v>
      </c>
      <c r="R72" s="23"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33" customFormat="1" ht="15" customHeight="1">
      <c r="A73" s="25"/>
      <c r="B73" s="26" t="s">
        <v>83</v>
      </c>
      <c r="C73" s="27">
        <f aca="true" t="shared" si="4" ref="C73:N73">SUM(C67:C72)</f>
        <v>674025</v>
      </c>
      <c r="D73" s="27">
        <f t="shared" si="4"/>
        <v>93382</v>
      </c>
      <c r="E73" s="27">
        <f t="shared" si="4"/>
        <v>110406</v>
      </c>
      <c r="F73" s="27">
        <f t="shared" si="4"/>
        <v>105836.18000000001</v>
      </c>
      <c r="G73" s="28">
        <f t="shared" si="4"/>
        <v>124652</v>
      </c>
      <c r="H73" s="28">
        <f t="shared" si="4"/>
        <v>145822</v>
      </c>
      <c r="I73" s="28">
        <f t="shared" si="4"/>
        <v>93012.09000000001</v>
      </c>
      <c r="J73" s="27">
        <f t="shared" si="4"/>
        <v>133193</v>
      </c>
      <c r="K73" s="27">
        <f t="shared" si="4"/>
        <v>103204</v>
      </c>
      <c r="L73" s="27">
        <f t="shared" si="4"/>
        <v>85321.43000000001</v>
      </c>
      <c r="M73" s="28">
        <f t="shared" si="4"/>
        <v>175796</v>
      </c>
      <c r="N73" s="28">
        <f t="shared" si="4"/>
        <v>239246</v>
      </c>
      <c r="O73" s="28">
        <v>234751.27</v>
      </c>
      <c r="P73" s="27">
        <f>SUM(P67:P72)</f>
        <v>258149</v>
      </c>
      <c r="Q73" s="27">
        <f>SUM(Q67:Q72)</f>
        <v>390992</v>
      </c>
      <c r="R73" s="31">
        <f>SUM(R67:R72)</f>
        <v>343266.48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 ht="15" customHeight="1">
      <c r="A74" s="25"/>
      <c r="B74" s="14"/>
      <c r="C74" s="20"/>
      <c r="D74" s="20"/>
      <c r="E74" s="20"/>
      <c r="F74" s="34"/>
      <c r="G74" s="22"/>
      <c r="H74" s="22"/>
      <c r="I74" s="22"/>
      <c r="J74" s="20"/>
      <c r="K74" s="35"/>
      <c r="L74" s="45"/>
      <c r="M74" s="22"/>
      <c r="N74" s="22"/>
      <c r="O74" s="22"/>
      <c r="P74" s="20"/>
      <c r="Q74" s="20"/>
      <c r="R74" s="4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5" t="s">
        <v>84</v>
      </c>
      <c r="B75" s="14" t="s">
        <v>136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34">
        <v>0</v>
      </c>
      <c r="R75" s="31">
        <v>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25"/>
      <c r="B76" s="14"/>
      <c r="C76" s="20"/>
      <c r="D76" s="20"/>
      <c r="E76" s="20"/>
      <c r="F76" s="34"/>
      <c r="G76" s="22"/>
      <c r="H76" s="22"/>
      <c r="I76" s="22"/>
      <c r="J76" s="20"/>
      <c r="K76" s="20"/>
      <c r="L76" s="20"/>
      <c r="M76" s="22"/>
      <c r="N76" s="22"/>
      <c r="O76" s="22"/>
      <c r="P76" s="20"/>
      <c r="Q76" s="20"/>
      <c r="R76" s="2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47" t="s">
        <v>85</v>
      </c>
      <c r="B77" s="14" t="s">
        <v>137</v>
      </c>
      <c r="C77" s="20"/>
      <c r="D77" s="20"/>
      <c r="E77" s="20"/>
      <c r="F77" s="20"/>
      <c r="G77" s="22"/>
      <c r="H77" s="22"/>
      <c r="I77" s="22"/>
      <c r="J77" s="20"/>
      <c r="K77" s="20"/>
      <c r="L77" s="34"/>
      <c r="M77" s="22"/>
      <c r="N77" s="22"/>
      <c r="O77" s="22"/>
      <c r="P77" s="34"/>
      <c r="Q77" s="34"/>
      <c r="R77" s="4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5"/>
      <c r="B78" s="19" t="s">
        <v>86</v>
      </c>
      <c r="C78" s="20">
        <v>5950</v>
      </c>
      <c r="D78" s="20">
        <v>825</v>
      </c>
      <c r="E78" s="20">
        <v>350</v>
      </c>
      <c r="F78" s="20">
        <v>415</v>
      </c>
      <c r="G78" s="36">
        <v>416</v>
      </c>
      <c r="H78" s="22">
        <v>350</v>
      </c>
      <c r="I78" s="22">
        <v>375</v>
      </c>
      <c r="J78" s="20">
        <v>418</v>
      </c>
      <c r="K78" s="20">
        <v>176</v>
      </c>
      <c r="L78" s="20">
        <v>350</v>
      </c>
      <c r="M78" s="22">
        <v>418</v>
      </c>
      <c r="N78" s="22">
        <v>550</v>
      </c>
      <c r="O78" s="22">
        <v>550</v>
      </c>
      <c r="P78" s="20">
        <v>900</v>
      </c>
      <c r="Q78" s="20">
        <v>450</v>
      </c>
      <c r="R78" s="23">
        <v>1331.94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" customHeight="1">
      <c r="A79" s="25"/>
      <c r="B79" s="19" t="s">
        <v>87</v>
      </c>
      <c r="C79" s="20">
        <v>235525</v>
      </c>
      <c r="D79" s="20">
        <v>6177</v>
      </c>
      <c r="E79" s="20">
        <v>2091</v>
      </c>
      <c r="F79" s="20">
        <v>1495.19</v>
      </c>
      <c r="G79" s="36">
        <v>6277</v>
      </c>
      <c r="H79" s="22">
        <v>79</v>
      </c>
      <c r="I79" s="22">
        <v>137.6</v>
      </c>
      <c r="J79" s="20">
        <v>4178</v>
      </c>
      <c r="K79" s="20">
        <v>139</v>
      </c>
      <c r="L79" s="20">
        <v>797.82</v>
      </c>
      <c r="M79" s="22">
        <v>4150</v>
      </c>
      <c r="N79" s="22">
        <v>197</v>
      </c>
      <c r="O79" s="22">
        <v>747.68</v>
      </c>
      <c r="P79" s="20">
        <v>4197</v>
      </c>
      <c r="Q79" s="20">
        <v>196</v>
      </c>
      <c r="R79" s="23">
        <v>196.23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s="33" customFormat="1" ht="15" customHeight="1">
      <c r="A80" s="25"/>
      <c r="B80" s="26" t="s">
        <v>88</v>
      </c>
      <c r="C80" s="27">
        <f aca="true" t="shared" si="5" ref="C80:L80">SUM(C78:C79)</f>
        <v>241475</v>
      </c>
      <c r="D80" s="27">
        <f t="shared" si="5"/>
        <v>7002</v>
      </c>
      <c r="E80" s="27">
        <f t="shared" si="5"/>
        <v>2441</v>
      </c>
      <c r="F80" s="27">
        <f t="shared" si="5"/>
        <v>1910.19</v>
      </c>
      <c r="G80" s="28">
        <f t="shared" si="5"/>
        <v>6693</v>
      </c>
      <c r="H80" s="28">
        <f t="shared" si="5"/>
        <v>429</v>
      </c>
      <c r="I80" s="28">
        <f t="shared" si="5"/>
        <v>512.6</v>
      </c>
      <c r="J80" s="27">
        <f t="shared" si="5"/>
        <v>4596</v>
      </c>
      <c r="K80" s="27">
        <f t="shared" si="5"/>
        <v>315</v>
      </c>
      <c r="L80" s="27">
        <f t="shared" si="5"/>
        <v>1147.8200000000002</v>
      </c>
      <c r="M80" s="28">
        <v>4568</v>
      </c>
      <c r="N80" s="28">
        <f>SUM(N78:N79)</f>
        <v>747</v>
      </c>
      <c r="O80" s="28">
        <v>1297.6799999999998</v>
      </c>
      <c r="P80" s="27">
        <f>SUM(P78:P79)</f>
        <v>5097</v>
      </c>
      <c r="Q80" s="34">
        <f>SUM(Q78:Q79)</f>
        <v>646</v>
      </c>
      <c r="R80" s="31">
        <f>SUM(R78:R79)</f>
        <v>1528.17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:35" ht="15" customHeight="1">
      <c r="A81" s="25"/>
      <c r="B81" s="14"/>
      <c r="C81" s="20"/>
      <c r="D81" s="20"/>
      <c r="E81" s="20"/>
      <c r="F81" s="34"/>
      <c r="G81" s="22"/>
      <c r="H81" s="22"/>
      <c r="I81" s="22"/>
      <c r="J81" s="20"/>
      <c r="K81" s="35"/>
      <c r="L81" s="34"/>
      <c r="M81" s="22"/>
      <c r="N81" s="22"/>
      <c r="O81" s="22"/>
      <c r="P81" s="34"/>
      <c r="Q81" s="34"/>
      <c r="R81" s="4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5" t="s">
        <v>89</v>
      </c>
      <c r="B82" s="14" t="s">
        <v>138</v>
      </c>
      <c r="C82" s="20"/>
      <c r="D82" s="20"/>
      <c r="E82" s="20"/>
      <c r="F82" s="20"/>
      <c r="G82" s="22"/>
      <c r="H82" s="22"/>
      <c r="I82" s="22"/>
      <c r="J82" s="20"/>
      <c r="K82" s="20"/>
      <c r="L82" s="20"/>
      <c r="M82" s="22"/>
      <c r="N82" s="22"/>
      <c r="O82" s="22"/>
      <c r="P82" s="20"/>
      <c r="Q82" s="20"/>
      <c r="R82" s="23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5"/>
      <c r="B83" s="19" t="s">
        <v>90</v>
      </c>
      <c r="C83" s="20">
        <v>14350</v>
      </c>
      <c r="D83" s="20">
        <v>765</v>
      </c>
      <c r="E83" s="20">
        <v>1702</v>
      </c>
      <c r="F83" s="20">
        <v>2009.49</v>
      </c>
      <c r="G83" s="36">
        <v>1143</v>
      </c>
      <c r="H83" s="22">
        <v>189</v>
      </c>
      <c r="I83" s="22">
        <v>248.97</v>
      </c>
      <c r="J83" s="20">
        <v>830</v>
      </c>
      <c r="K83" s="20">
        <v>123</v>
      </c>
      <c r="L83" s="20">
        <v>340.99</v>
      </c>
      <c r="M83" s="22">
        <v>8201</v>
      </c>
      <c r="N83" s="22">
        <v>276</v>
      </c>
      <c r="O83" s="22">
        <v>10887.4</v>
      </c>
      <c r="P83" s="20">
        <v>785</v>
      </c>
      <c r="Q83" s="20">
        <v>151</v>
      </c>
      <c r="R83" s="23">
        <v>106.25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5"/>
      <c r="B84" s="19" t="s">
        <v>91</v>
      </c>
      <c r="C84" s="20">
        <v>138273</v>
      </c>
      <c r="D84" s="20">
        <v>2500</v>
      </c>
      <c r="E84" s="20">
        <v>976</v>
      </c>
      <c r="F84" s="20">
        <v>1478.72</v>
      </c>
      <c r="G84" s="36">
        <v>4000</v>
      </c>
      <c r="H84" s="22">
        <v>2324</v>
      </c>
      <c r="I84" s="22">
        <v>1709.37</v>
      </c>
      <c r="J84" s="20">
        <v>4103</v>
      </c>
      <c r="K84" s="20">
        <v>1000</v>
      </c>
      <c r="L84" s="20">
        <v>3065.85</v>
      </c>
      <c r="M84" s="22">
        <v>3035</v>
      </c>
      <c r="N84" s="22">
        <v>5000</v>
      </c>
      <c r="O84" s="22">
        <v>5030.27</v>
      </c>
      <c r="P84" s="20">
        <v>8363</v>
      </c>
      <c r="Q84" s="20">
        <v>3500</v>
      </c>
      <c r="R84" s="23">
        <v>4466.6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5"/>
      <c r="B85" s="19" t="s">
        <v>92</v>
      </c>
      <c r="C85" s="20">
        <v>5000</v>
      </c>
      <c r="D85" s="20">
        <v>300</v>
      </c>
      <c r="E85" s="20">
        <v>140</v>
      </c>
      <c r="F85" s="20">
        <v>105.54</v>
      </c>
      <c r="G85" s="36">
        <v>300</v>
      </c>
      <c r="H85" s="22">
        <v>0</v>
      </c>
      <c r="I85" s="22">
        <v>0</v>
      </c>
      <c r="J85" s="20">
        <v>5485</v>
      </c>
      <c r="K85" s="20"/>
      <c r="L85" s="20">
        <v>0</v>
      </c>
      <c r="M85" s="22">
        <v>5485</v>
      </c>
      <c r="N85" s="22">
        <v>0</v>
      </c>
      <c r="O85" s="22">
        <v>0</v>
      </c>
      <c r="P85" s="20">
        <v>1500</v>
      </c>
      <c r="Q85" s="20">
        <v>122</v>
      </c>
      <c r="R85" s="23">
        <v>135.09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5"/>
      <c r="B86" s="19" t="s">
        <v>93</v>
      </c>
      <c r="C86" s="20">
        <v>0</v>
      </c>
      <c r="D86" s="20">
        <v>0</v>
      </c>
      <c r="E86" s="20">
        <v>0</v>
      </c>
      <c r="F86" s="20">
        <v>0</v>
      </c>
      <c r="G86" s="36">
        <v>0</v>
      </c>
      <c r="H86" s="22">
        <v>0</v>
      </c>
      <c r="I86" s="22">
        <v>0</v>
      </c>
      <c r="J86" s="20"/>
      <c r="K86" s="20"/>
      <c r="L86" s="20">
        <v>0</v>
      </c>
      <c r="M86" s="22">
        <v>0</v>
      </c>
      <c r="N86" s="22">
        <v>0</v>
      </c>
      <c r="O86" s="22">
        <v>0</v>
      </c>
      <c r="P86" s="20">
        <v>0</v>
      </c>
      <c r="Q86" s="20">
        <v>0</v>
      </c>
      <c r="R86" s="23">
        <v>0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5"/>
      <c r="B87" s="19" t="s">
        <v>139</v>
      </c>
      <c r="C87" s="20"/>
      <c r="D87" s="20"/>
      <c r="E87" s="20"/>
      <c r="F87" s="20"/>
      <c r="G87" s="36"/>
      <c r="H87" s="22"/>
      <c r="I87" s="22"/>
      <c r="J87" s="20"/>
      <c r="K87" s="20"/>
      <c r="L87" s="20"/>
      <c r="M87" s="22"/>
      <c r="N87" s="22"/>
      <c r="O87" s="22"/>
      <c r="P87" s="20"/>
      <c r="Q87" s="20"/>
      <c r="R87" s="23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5"/>
      <c r="B88" s="19" t="s">
        <v>94</v>
      </c>
      <c r="C88" s="20">
        <v>0</v>
      </c>
      <c r="D88" s="20">
        <v>0</v>
      </c>
      <c r="E88" s="20">
        <v>0</v>
      </c>
      <c r="F88" s="20">
        <v>0</v>
      </c>
      <c r="G88" s="36">
        <v>35452</v>
      </c>
      <c r="H88" s="22">
        <v>0</v>
      </c>
      <c r="I88" s="22">
        <v>0</v>
      </c>
      <c r="J88" s="20"/>
      <c r="K88" s="20"/>
      <c r="L88" s="20">
        <v>0</v>
      </c>
      <c r="M88" s="22">
        <v>0</v>
      </c>
      <c r="N88" s="22">
        <v>0</v>
      </c>
      <c r="O88" s="22">
        <v>0</v>
      </c>
      <c r="P88" s="20">
        <v>0</v>
      </c>
      <c r="Q88" s="20">
        <v>0</v>
      </c>
      <c r="R88" s="23">
        <v>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5"/>
      <c r="B89" s="48" t="s">
        <v>95</v>
      </c>
      <c r="C89" s="20">
        <v>0</v>
      </c>
      <c r="D89" s="20">
        <v>0</v>
      </c>
      <c r="E89" s="20">
        <v>0</v>
      </c>
      <c r="F89" s="20">
        <v>0</v>
      </c>
      <c r="G89" s="36">
        <v>0</v>
      </c>
      <c r="H89" s="22">
        <v>0</v>
      </c>
      <c r="I89" s="22">
        <v>0</v>
      </c>
      <c r="J89" s="20"/>
      <c r="K89" s="20"/>
      <c r="L89" s="20">
        <v>0</v>
      </c>
      <c r="M89" s="22">
        <v>0</v>
      </c>
      <c r="N89" s="22">
        <v>0</v>
      </c>
      <c r="O89" s="22">
        <v>0</v>
      </c>
      <c r="P89" s="20">
        <v>0</v>
      </c>
      <c r="Q89" s="20">
        <v>0</v>
      </c>
      <c r="R89" s="23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" customHeight="1">
      <c r="A90" s="25"/>
      <c r="B90" s="19" t="s">
        <v>96</v>
      </c>
      <c r="C90" s="20">
        <v>72102</v>
      </c>
      <c r="D90" s="20">
        <v>17856</v>
      </c>
      <c r="E90" s="20">
        <v>0</v>
      </c>
      <c r="F90" s="20">
        <v>0</v>
      </c>
      <c r="G90" s="36">
        <v>0</v>
      </c>
      <c r="H90" s="22">
        <v>15000</v>
      </c>
      <c r="I90" s="22">
        <v>0</v>
      </c>
      <c r="J90" s="20">
        <v>22652</v>
      </c>
      <c r="K90" s="20"/>
      <c r="L90" s="20">
        <v>0</v>
      </c>
      <c r="M90" s="22">
        <v>45052</v>
      </c>
      <c r="N90" s="22">
        <v>0</v>
      </c>
      <c r="O90" s="22">
        <v>0</v>
      </c>
      <c r="P90" s="20">
        <v>53680</v>
      </c>
      <c r="Q90" s="20">
        <v>0</v>
      </c>
      <c r="R90" s="23">
        <v>0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33" customFormat="1" ht="15" customHeight="1">
      <c r="A91" s="25"/>
      <c r="B91" s="14" t="s">
        <v>97</v>
      </c>
      <c r="C91" s="27">
        <f aca="true" t="shared" si="6" ref="C91:N91">SUM(C83:C90)</f>
        <v>229725</v>
      </c>
      <c r="D91" s="27">
        <f t="shared" si="6"/>
        <v>21421</v>
      </c>
      <c r="E91" s="27">
        <f t="shared" si="6"/>
        <v>2818</v>
      </c>
      <c r="F91" s="27">
        <f t="shared" si="6"/>
        <v>3593.75</v>
      </c>
      <c r="G91" s="28">
        <f t="shared" si="6"/>
        <v>40895</v>
      </c>
      <c r="H91" s="28">
        <f t="shared" si="6"/>
        <v>17513</v>
      </c>
      <c r="I91" s="28">
        <f t="shared" si="6"/>
        <v>1958.34</v>
      </c>
      <c r="J91" s="27">
        <f t="shared" si="6"/>
        <v>33070</v>
      </c>
      <c r="K91" s="27">
        <f t="shared" si="6"/>
        <v>1123</v>
      </c>
      <c r="L91" s="27">
        <f t="shared" si="6"/>
        <v>3406.84</v>
      </c>
      <c r="M91" s="28">
        <f t="shared" si="6"/>
        <v>61773</v>
      </c>
      <c r="N91" s="28">
        <f t="shared" si="6"/>
        <v>5276</v>
      </c>
      <c r="O91" s="28">
        <v>15917.67</v>
      </c>
      <c r="P91" s="27">
        <f>SUM(P83:P90)</f>
        <v>64328</v>
      </c>
      <c r="Q91" s="34">
        <f>SUM(Q83:Q90)</f>
        <v>3773</v>
      </c>
      <c r="R91" s="31">
        <f>SUM(R83:R90)</f>
        <v>4707.9400000000005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:35" ht="15" customHeight="1">
      <c r="A92" s="25"/>
      <c r="B92" s="26"/>
      <c r="C92" s="20"/>
      <c r="D92" s="20"/>
      <c r="E92" s="20"/>
      <c r="F92" s="34"/>
      <c r="G92" s="22"/>
      <c r="H92" s="22"/>
      <c r="I92" s="22"/>
      <c r="J92" s="20"/>
      <c r="K92" s="35"/>
      <c r="L92" s="20"/>
      <c r="M92" s="22"/>
      <c r="N92" s="22"/>
      <c r="O92" s="22"/>
      <c r="P92" s="20"/>
      <c r="Q92" s="20"/>
      <c r="R92" s="2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5" t="s">
        <v>98</v>
      </c>
      <c r="B93" s="14" t="s">
        <v>140</v>
      </c>
      <c r="C93" s="20"/>
      <c r="D93" s="20"/>
      <c r="E93" s="20"/>
      <c r="F93" s="20"/>
      <c r="G93" s="22"/>
      <c r="H93" s="22"/>
      <c r="I93" s="22"/>
      <c r="J93" s="20"/>
      <c r="K93" s="20"/>
      <c r="L93" s="20"/>
      <c r="M93" s="22"/>
      <c r="N93" s="22"/>
      <c r="O93" s="22"/>
      <c r="P93" s="20"/>
      <c r="Q93" s="20"/>
      <c r="R93" s="23"/>
      <c r="S93" s="2" t="s">
        <v>29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5"/>
      <c r="B94" s="19" t="s">
        <v>99</v>
      </c>
      <c r="C94" s="20">
        <v>321750</v>
      </c>
      <c r="D94" s="20">
        <v>39341</v>
      </c>
      <c r="E94" s="20">
        <v>20216</v>
      </c>
      <c r="F94" s="20">
        <v>26060.72</v>
      </c>
      <c r="G94" s="36">
        <v>35740</v>
      </c>
      <c r="H94" s="22">
        <f>26500+6500+1688</f>
        <v>34688</v>
      </c>
      <c r="I94" s="22">
        <v>27058.44</v>
      </c>
      <c r="J94" s="20">
        <v>74537</v>
      </c>
      <c r="K94" s="20">
        <v>62105</v>
      </c>
      <c r="L94" s="20">
        <v>90959.04</v>
      </c>
      <c r="M94" s="22">
        <f>112852+28214+4139</f>
        <v>145205</v>
      </c>
      <c r="N94" s="22">
        <f>82240+37481+19172</f>
        <v>138893</v>
      </c>
      <c r="O94" s="22">
        <v>125972.38</v>
      </c>
      <c r="P94" s="20">
        <f>89056+66532+14177</f>
        <v>169765</v>
      </c>
      <c r="Q94" s="20">
        <f>88355+73132+11208</f>
        <v>172695</v>
      </c>
      <c r="R94" s="23">
        <v>194798.56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5"/>
      <c r="B95" s="19" t="s">
        <v>100</v>
      </c>
      <c r="C95" s="20">
        <v>98897</v>
      </c>
      <c r="D95" s="20">
        <v>1500</v>
      </c>
      <c r="E95" s="20">
        <v>765</v>
      </c>
      <c r="F95" s="20">
        <v>1115.37</v>
      </c>
      <c r="G95" s="36">
        <v>7510</v>
      </c>
      <c r="H95" s="22">
        <v>7510</v>
      </c>
      <c r="I95" s="22">
        <v>875.42</v>
      </c>
      <c r="J95" s="20">
        <v>7819</v>
      </c>
      <c r="K95" s="20">
        <v>5500</v>
      </c>
      <c r="L95" s="20">
        <v>5576.86</v>
      </c>
      <c r="M95" s="22">
        <v>7500</v>
      </c>
      <c r="N95" s="22">
        <v>7654</v>
      </c>
      <c r="O95" s="22">
        <v>2218</v>
      </c>
      <c r="P95" s="20">
        <v>11063</v>
      </c>
      <c r="Q95" s="20">
        <v>7500</v>
      </c>
      <c r="R95" s="23">
        <v>10202.69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5"/>
      <c r="B96" s="19" t="s">
        <v>101</v>
      </c>
      <c r="C96" s="20">
        <v>5300</v>
      </c>
      <c r="D96" s="20">
        <v>1151</v>
      </c>
      <c r="E96" s="20">
        <v>120</v>
      </c>
      <c r="F96" s="20">
        <v>447.7</v>
      </c>
      <c r="G96" s="36">
        <v>1428</v>
      </c>
      <c r="H96" s="22">
        <v>1428</v>
      </c>
      <c r="I96" s="22">
        <v>1268.95</v>
      </c>
      <c r="J96" s="20">
        <v>2189</v>
      </c>
      <c r="K96" s="20">
        <v>1503</v>
      </c>
      <c r="L96" s="20">
        <v>2308.69</v>
      </c>
      <c r="M96" s="22">
        <v>2550</v>
      </c>
      <c r="N96" s="22">
        <v>7526</v>
      </c>
      <c r="O96" s="22">
        <v>8618.25</v>
      </c>
      <c r="P96" s="20">
        <v>4002</v>
      </c>
      <c r="Q96" s="20">
        <v>8200</v>
      </c>
      <c r="R96" s="23">
        <v>9328.82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" customHeight="1">
      <c r="A97" s="25"/>
      <c r="B97" s="19" t="s">
        <v>102</v>
      </c>
      <c r="C97" s="20">
        <v>4334</v>
      </c>
      <c r="D97" s="20">
        <v>520</v>
      </c>
      <c r="E97" s="20">
        <v>2820</v>
      </c>
      <c r="F97" s="20">
        <v>4711.33</v>
      </c>
      <c r="G97" s="36">
        <v>464</v>
      </c>
      <c r="H97" s="22">
        <v>464</v>
      </c>
      <c r="I97" s="22">
        <v>410.69</v>
      </c>
      <c r="J97" s="20">
        <v>760</v>
      </c>
      <c r="K97" s="20">
        <v>3226</v>
      </c>
      <c r="L97" s="20">
        <v>3747.17</v>
      </c>
      <c r="M97" s="22">
        <v>459</v>
      </c>
      <c r="N97" s="22">
        <v>1858</v>
      </c>
      <c r="O97" s="22">
        <v>1792.46</v>
      </c>
      <c r="P97" s="20">
        <v>2365</v>
      </c>
      <c r="Q97" s="20">
        <v>2000</v>
      </c>
      <c r="R97" s="23">
        <v>2503.78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33" customFormat="1" ht="15" customHeight="1">
      <c r="A98" s="25"/>
      <c r="B98" s="26" t="s">
        <v>103</v>
      </c>
      <c r="C98" s="27">
        <f>SUM(C94:C97)</f>
        <v>430281</v>
      </c>
      <c r="D98" s="27">
        <f>SUM(D94:D97)</f>
        <v>42512</v>
      </c>
      <c r="E98" s="27">
        <f>SUM(E94:E97)</f>
        <v>23921</v>
      </c>
      <c r="F98" s="27">
        <f>SUM(F94+F95+F96+F97)</f>
        <v>32335.120000000003</v>
      </c>
      <c r="G98" s="28">
        <f>SUM(G94:G97)</f>
        <v>45142</v>
      </c>
      <c r="H98" s="28">
        <f>SUM(H94:H97)</f>
        <v>44090</v>
      </c>
      <c r="I98" s="28">
        <f>SUM(I94:I97)</f>
        <v>29613.499999999996</v>
      </c>
      <c r="J98" s="27">
        <f>J94+J95+J96+J97</f>
        <v>85305</v>
      </c>
      <c r="K98" s="27">
        <f>K94+K95+K96+K97</f>
        <v>72334</v>
      </c>
      <c r="L98" s="27">
        <f>SUM(L94:L97)</f>
        <v>102591.76</v>
      </c>
      <c r="M98" s="28">
        <f>SUM(M94:M97)</f>
        <v>155714</v>
      </c>
      <c r="N98" s="28">
        <f>SUM(N94:N97)</f>
        <v>155931</v>
      </c>
      <c r="O98" s="28">
        <v>138601.09</v>
      </c>
      <c r="P98" s="27">
        <f>SUM(P94:P97)</f>
        <v>187195</v>
      </c>
      <c r="Q98" s="27">
        <f>SUM(Q94:Q97)</f>
        <v>190395</v>
      </c>
      <c r="R98" s="31">
        <f>SUM(R94:R97)</f>
        <v>216833.85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:35" ht="15" customHeight="1">
      <c r="A99" s="25"/>
      <c r="B99" s="19" t="s">
        <v>104</v>
      </c>
      <c r="C99" s="20">
        <v>240543</v>
      </c>
      <c r="D99" s="20">
        <v>27826</v>
      </c>
      <c r="E99" s="20">
        <v>18893</v>
      </c>
      <c r="F99" s="20">
        <v>27038.02</v>
      </c>
      <c r="G99" s="36">
        <v>33927</v>
      </c>
      <c r="H99" s="22">
        <f>20075+1895+626+4</f>
        <v>22600</v>
      </c>
      <c r="I99" s="22">
        <v>19745.93</v>
      </c>
      <c r="J99" s="20">
        <v>33009</v>
      </c>
      <c r="K99" s="20">
        <v>28528</v>
      </c>
      <c r="L99" s="20">
        <v>38352.82</v>
      </c>
      <c r="M99" s="22">
        <f>39129+44897+1385+10</f>
        <v>85421</v>
      </c>
      <c r="N99" s="22">
        <f>42291+46030+736</f>
        <v>89057</v>
      </c>
      <c r="O99" s="22">
        <v>91526.63</v>
      </c>
      <c r="P99" s="20">
        <f>73167+3454+109978+2155+9</f>
        <v>188763</v>
      </c>
      <c r="Q99" s="20">
        <f>70000+3140+115000+1430</f>
        <v>189570</v>
      </c>
      <c r="R99" s="23">
        <v>194660.89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5"/>
      <c r="B100" s="19" t="s">
        <v>105</v>
      </c>
      <c r="C100" s="20">
        <v>533797</v>
      </c>
      <c r="D100" s="20">
        <v>38480</v>
      </c>
      <c r="E100" s="20">
        <v>21052</v>
      </c>
      <c r="F100" s="20">
        <v>28832.69</v>
      </c>
      <c r="G100" s="36">
        <v>33466</v>
      </c>
      <c r="H100" s="22">
        <v>29477</v>
      </c>
      <c r="I100" s="22">
        <v>31595.09</v>
      </c>
      <c r="J100" s="20">
        <v>39737</v>
      </c>
      <c r="K100" s="20">
        <v>33042</v>
      </c>
      <c r="L100" s="20">
        <v>39088.15</v>
      </c>
      <c r="M100" s="22">
        <v>55737</v>
      </c>
      <c r="N100" s="22">
        <v>77000</v>
      </c>
      <c r="O100" s="22">
        <v>76049.96</v>
      </c>
      <c r="P100" s="20">
        <v>70001</v>
      </c>
      <c r="Q100" s="20">
        <v>60000</v>
      </c>
      <c r="R100" s="23">
        <v>67787.55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5"/>
      <c r="B101" s="19" t="s">
        <v>106</v>
      </c>
      <c r="C101" s="20">
        <v>46500</v>
      </c>
      <c r="D101" s="20">
        <v>6037</v>
      </c>
      <c r="E101" s="20">
        <v>532</v>
      </c>
      <c r="F101" s="20">
        <v>12639.2</v>
      </c>
      <c r="G101" s="36">
        <v>14378</v>
      </c>
      <c r="H101" s="22">
        <v>5041</v>
      </c>
      <c r="I101" s="22">
        <v>12529.56</v>
      </c>
      <c r="J101" s="20">
        <v>6192</v>
      </c>
      <c r="K101" s="20">
        <v>4638</v>
      </c>
      <c r="L101" s="20">
        <v>15581.33</v>
      </c>
      <c r="M101" s="22">
        <v>6492</v>
      </c>
      <c r="N101" s="22">
        <f>2226+2539</f>
        <v>4765</v>
      </c>
      <c r="O101" s="22">
        <v>16847.51</v>
      </c>
      <c r="P101" s="20">
        <f>4536</f>
        <v>4536</v>
      </c>
      <c r="Q101" s="20">
        <v>3399</v>
      </c>
      <c r="R101" s="23">
        <v>45055.75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5"/>
      <c r="B102" s="19" t="s">
        <v>107</v>
      </c>
      <c r="C102" s="20"/>
      <c r="D102" s="20"/>
      <c r="E102" s="20"/>
      <c r="F102" s="20">
        <v>0</v>
      </c>
      <c r="G102" s="22">
        <v>0</v>
      </c>
      <c r="H102" s="22">
        <v>7770</v>
      </c>
      <c r="I102" s="22">
        <v>0</v>
      </c>
      <c r="J102" s="20">
        <v>8248</v>
      </c>
      <c r="K102" s="20">
        <v>9452</v>
      </c>
      <c r="L102" s="20">
        <v>0</v>
      </c>
      <c r="M102" s="22">
        <v>12072</v>
      </c>
      <c r="N102" s="22">
        <v>11500</v>
      </c>
      <c r="O102" s="22">
        <v>0</v>
      </c>
      <c r="P102" s="20">
        <v>42035</v>
      </c>
      <c r="Q102" s="20">
        <v>8875</v>
      </c>
      <c r="R102" s="23">
        <v>0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5"/>
      <c r="B103" s="19" t="s">
        <v>108</v>
      </c>
      <c r="C103" s="20">
        <v>102066</v>
      </c>
      <c r="D103" s="20">
        <v>22347</v>
      </c>
      <c r="E103" s="20">
        <v>19000</v>
      </c>
      <c r="F103" s="20">
        <v>12965.07</v>
      </c>
      <c r="G103" s="36">
        <v>12755</v>
      </c>
      <c r="H103" s="22">
        <v>12755</v>
      </c>
      <c r="I103" s="22">
        <v>9275.54</v>
      </c>
      <c r="J103" s="20"/>
      <c r="K103" s="20"/>
      <c r="L103" s="20">
        <v>17186.36</v>
      </c>
      <c r="M103" s="22">
        <v>23489</v>
      </c>
      <c r="N103" s="22">
        <v>6765</v>
      </c>
      <c r="O103" s="22">
        <v>9917.14</v>
      </c>
      <c r="P103" s="20">
        <v>68754</v>
      </c>
      <c r="Q103" s="20">
        <v>30396</v>
      </c>
      <c r="R103" s="23">
        <v>57210.39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5"/>
      <c r="B104" s="49" t="s">
        <v>109</v>
      </c>
      <c r="C104" s="20"/>
      <c r="D104" s="20"/>
      <c r="E104" s="20"/>
      <c r="F104" s="37"/>
      <c r="G104" s="22"/>
      <c r="H104" s="22"/>
      <c r="I104" s="22"/>
      <c r="J104" s="20">
        <v>14174</v>
      </c>
      <c r="K104" s="20">
        <v>10702</v>
      </c>
      <c r="L104" s="20"/>
      <c r="M104" s="22"/>
      <c r="N104" s="22"/>
      <c r="O104" s="22"/>
      <c r="P104" s="20"/>
      <c r="Q104" s="20"/>
      <c r="R104" s="2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5"/>
      <c r="B105" s="19" t="s">
        <v>110</v>
      </c>
      <c r="C105" s="20">
        <v>2500</v>
      </c>
      <c r="D105" s="20">
        <v>318</v>
      </c>
      <c r="E105" s="20">
        <v>96</v>
      </c>
      <c r="F105" s="20">
        <v>104.4</v>
      </c>
      <c r="G105" s="36">
        <v>342</v>
      </c>
      <c r="H105" s="22">
        <v>183</v>
      </c>
      <c r="I105" s="22">
        <v>155.75</v>
      </c>
      <c r="J105" s="20">
        <v>343</v>
      </c>
      <c r="K105" s="20">
        <v>75</v>
      </c>
      <c r="L105" s="20">
        <v>139.02</v>
      </c>
      <c r="M105" s="22">
        <v>343</v>
      </c>
      <c r="N105" s="22">
        <v>255</v>
      </c>
      <c r="O105" s="22">
        <v>242.76</v>
      </c>
      <c r="P105" s="20">
        <v>2046</v>
      </c>
      <c r="Q105" s="20">
        <v>1855</v>
      </c>
      <c r="R105" s="23">
        <v>2028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5"/>
      <c r="B106" s="19" t="s">
        <v>111</v>
      </c>
      <c r="C106" s="20">
        <v>110895</v>
      </c>
      <c r="D106" s="20">
        <v>20808</v>
      </c>
      <c r="E106" s="20">
        <v>11761</v>
      </c>
      <c r="F106" s="20">
        <v>13815.56</v>
      </c>
      <c r="G106" s="36">
        <v>27916</v>
      </c>
      <c r="H106" s="22">
        <v>15493</v>
      </c>
      <c r="I106" s="22">
        <v>12337.56</v>
      </c>
      <c r="J106" s="20">
        <v>98950</v>
      </c>
      <c r="K106" s="20">
        <v>70098</v>
      </c>
      <c r="L106" s="20">
        <v>79904.6</v>
      </c>
      <c r="M106" s="22">
        <v>100050</v>
      </c>
      <c r="N106" s="22">
        <v>89918</v>
      </c>
      <c r="O106" s="22">
        <v>91155.67</v>
      </c>
      <c r="P106" s="20">
        <v>112780</v>
      </c>
      <c r="Q106" s="20">
        <v>101962</v>
      </c>
      <c r="R106" s="23">
        <v>104554.34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5"/>
      <c r="B107" s="19" t="s">
        <v>112</v>
      </c>
      <c r="C107" s="20">
        <v>7260</v>
      </c>
      <c r="D107" s="20">
        <v>1136</v>
      </c>
      <c r="E107" s="20">
        <v>264</v>
      </c>
      <c r="F107" s="20">
        <v>691.36</v>
      </c>
      <c r="G107" s="36">
        <f>243+1341</f>
        <v>1584</v>
      </c>
      <c r="H107" s="22">
        <f>25+52+1273</f>
        <v>1350</v>
      </c>
      <c r="I107" s="22">
        <v>754.24</v>
      </c>
      <c r="J107" s="20">
        <v>1670</v>
      </c>
      <c r="K107" s="20">
        <v>531</v>
      </c>
      <c r="L107" s="20">
        <v>767.78</v>
      </c>
      <c r="M107" s="22">
        <f>70+113+1486</f>
        <v>1669</v>
      </c>
      <c r="N107" s="22">
        <f>37+28+705</f>
        <v>770</v>
      </c>
      <c r="O107" s="22">
        <v>932.14</v>
      </c>
      <c r="P107" s="20">
        <f>60+280+4835</f>
        <v>5175</v>
      </c>
      <c r="Q107" s="20">
        <f>57+28860+3471</f>
        <v>32388</v>
      </c>
      <c r="R107" s="23">
        <v>40339.55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5"/>
      <c r="B108" s="19" t="s">
        <v>113</v>
      </c>
      <c r="C108" s="20">
        <v>57330</v>
      </c>
      <c r="D108" s="20">
        <v>11838</v>
      </c>
      <c r="E108" s="20">
        <v>16124</v>
      </c>
      <c r="F108" s="20">
        <v>12061.12</v>
      </c>
      <c r="G108" s="36">
        <f>1303+9864+1422+150</f>
        <v>12739</v>
      </c>
      <c r="H108" s="22">
        <f>1302+9864+1422+87</f>
        <v>12675</v>
      </c>
      <c r="I108" s="22">
        <v>17058.67</v>
      </c>
      <c r="J108" s="20">
        <v>18475</v>
      </c>
      <c r="K108" s="20">
        <v>17761</v>
      </c>
      <c r="L108" s="20">
        <v>17681.18</v>
      </c>
      <c r="M108" s="22">
        <f>1622+19840+1734+150</f>
        <v>23346</v>
      </c>
      <c r="N108" s="22">
        <f>2949+19226+1395</f>
        <v>23570</v>
      </c>
      <c r="O108" s="22">
        <v>22203.72</v>
      </c>
      <c r="P108" s="20">
        <f>7478+32940+11507+148+21601</f>
        <v>73674</v>
      </c>
      <c r="Q108" s="20">
        <f>7294+32440+4085+127</f>
        <v>43946</v>
      </c>
      <c r="R108" s="23">
        <v>47582.66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5"/>
      <c r="B109" s="19" t="s">
        <v>114</v>
      </c>
      <c r="C109" s="20">
        <v>77947</v>
      </c>
      <c r="D109" s="20">
        <v>8550</v>
      </c>
      <c r="E109" s="20">
        <v>10289</v>
      </c>
      <c r="F109" s="20">
        <v>14477.2</v>
      </c>
      <c r="G109" s="36">
        <v>10000</v>
      </c>
      <c r="H109" s="22">
        <v>7754</v>
      </c>
      <c r="I109" s="22">
        <v>9855.82</v>
      </c>
      <c r="J109" s="20">
        <v>9229</v>
      </c>
      <c r="K109" s="20">
        <v>9887</v>
      </c>
      <c r="L109" s="20">
        <v>9419.03</v>
      </c>
      <c r="M109" s="22">
        <v>9229</v>
      </c>
      <c r="N109" s="22">
        <v>106</v>
      </c>
      <c r="O109" s="22">
        <v>8813.05</v>
      </c>
      <c r="P109" s="20">
        <v>0</v>
      </c>
      <c r="Q109" s="20">
        <v>28858</v>
      </c>
      <c r="R109" s="23">
        <v>32999.39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" customHeight="1">
      <c r="A110" s="25"/>
      <c r="B110" s="19" t="s">
        <v>115</v>
      </c>
      <c r="C110" s="20">
        <v>0</v>
      </c>
      <c r="D110" s="20">
        <v>0</v>
      </c>
      <c r="E110" s="20">
        <v>0</v>
      </c>
      <c r="F110" s="20">
        <v>0</v>
      </c>
      <c r="G110" s="36">
        <v>0</v>
      </c>
      <c r="H110" s="22">
        <v>0</v>
      </c>
      <c r="I110" s="22">
        <v>0</v>
      </c>
      <c r="J110" s="20"/>
      <c r="K110" s="20"/>
      <c r="L110" s="20">
        <v>0</v>
      </c>
      <c r="M110" s="22">
        <v>0</v>
      </c>
      <c r="N110" s="22">
        <v>15018</v>
      </c>
      <c r="O110" s="22">
        <v>0</v>
      </c>
      <c r="P110" s="20">
        <v>0</v>
      </c>
      <c r="Q110" s="20">
        <v>0</v>
      </c>
      <c r="R110" s="23">
        <v>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s="33" customFormat="1" ht="15" customHeight="1">
      <c r="A111" s="25"/>
      <c r="B111" s="26" t="s">
        <v>116</v>
      </c>
      <c r="C111" s="27">
        <f aca="true" t="shared" si="7" ref="C111:I111">SUM(C98:C110)</f>
        <v>1609119</v>
      </c>
      <c r="D111" s="27">
        <f t="shared" si="7"/>
        <v>179852</v>
      </c>
      <c r="E111" s="27">
        <f t="shared" si="7"/>
        <v>121932</v>
      </c>
      <c r="F111" s="27">
        <f t="shared" si="7"/>
        <v>154959.74000000002</v>
      </c>
      <c r="G111" s="28">
        <f t="shared" si="7"/>
        <v>192249</v>
      </c>
      <c r="H111" s="28">
        <f t="shared" si="7"/>
        <v>159188</v>
      </c>
      <c r="I111" s="28">
        <f t="shared" si="7"/>
        <v>142921.66</v>
      </c>
      <c r="J111" s="27">
        <f>J98+J99+J100+J101+J102+J104+J105+J106+J107+SUM(J108:J110)</f>
        <v>315332</v>
      </c>
      <c r="K111" s="27">
        <f>SUM(K98:K110)</f>
        <v>257048</v>
      </c>
      <c r="L111" s="27">
        <f>SUM(L98:L110)</f>
        <v>320712.03</v>
      </c>
      <c r="M111" s="28">
        <f>SUM(M98:M110)</f>
        <v>473562</v>
      </c>
      <c r="N111" s="28">
        <f>SUM(N98:N110)</f>
        <v>474655</v>
      </c>
      <c r="O111" s="28">
        <v>456289.67</v>
      </c>
      <c r="P111" s="27">
        <f>SUM(P98:P110)</f>
        <v>754959</v>
      </c>
      <c r="Q111" s="27">
        <f>SUM(Q98:Q110)</f>
        <v>691644</v>
      </c>
      <c r="R111" s="31">
        <f>SUM(R98:R110)</f>
        <v>809052.3700000001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:35" ht="15" customHeight="1">
      <c r="A112" s="25"/>
      <c r="B112" s="14"/>
      <c r="C112" s="20"/>
      <c r="D112" s="20"/>
      <c r="E112" s="20"/>
      <c r="F112" s="34"/>
      <c r="G112" s="22"/>
      <c r="H112" s="22"/>
      <c r="I112" s="22"/>
      <c r="J112" s="20"/>
      <c r="K112" s="35"/>
      <c r="L112" s="20"/>
      <c r="M112" s="22"/>
      <c r="N112" s="22"/>
      <c r="O112" s="22"/>
      <c r="P112" s="20"/>
      <c r="Q112" s="20"/>
      <c r="R112" s="2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5" t="s">
        <v>117</v>
      </c>
      <c r="B113" s="14" t="s">
        <v>141</v>
      </c>
      <c r="C113" s="20"/>
      <c r="D113" s="20"/>
      <c r="E113" s="20"/>
      <c r="F113" s="20"/>
      <c r="G113" s="22"/>
      <c r="H113" s="22"/>
      <c r="I113" s="22"/>
      <c r="J113" s="20"/>
      <c r="K113" s="20"/>
      <c r="L113" s="20"/>
      <c r="M113" s="22"/>
      <c r="N113" s="22"/>
      <c r="O113" s="22"/>
      <c r="P113" s="20"/>
      <c r="Q113" s="20"/>
      <c r="R113" s="2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5"/>
      <c r="B114" s="19" t="s">
        <v>118</v>
      </c>
      <c r="C114" s="20">
        <v>0</v>
      </c>
      <c r="D114" s="20">
        <v>0</v>
      </c>
      <c r="E114" s="20">
        <v>0</v>
      </c>
      <c r="F114" s="20">
        <v>0</v>
      </c>
      <c r="G114" s="36">
        <v>248</v>
      </c>
      <c r="H114" s="22">
        <v>527</v>
      </c>
      <c r="I114" s="22">
        <v>0</v>
      </c>
      <c r="J114" s="20"/>
      <c r="K114" s="20"/>
      <c r="L114" s="20">
        <v>0</v>
      </c>
      <c r="M114" s="22">
        <v>0</v>
      </c>
      <c r="N114" s="22">
        <v>0</v>
      </c>
      <c r="O114" s="22">
        <v>0</v>
      </c>
      <c r="P114" s="20">
        <v>700</v>
      </c>
      <c r="Q114" s="20">
        <v>0</v>
      </c>
      <c r="R114" s="23">
        <v>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5"/>
      <c r="B115" s="19" t="s">
        <v>119</v>
      </c>
      <c r="C115" s="20">
        <v>2103</v>
      </c>
      <c r="D115" s="20">
        <v>75</v>
      </c>
      <c r="E115" s="20">
        <v>60</v>
      </c>
      <c r="F115" s="20">
        <v>60</v>
      </c>
      <c r="G115" s="36">
        <v>75</v>
      </c>
      <c r="H115" s="22">
        <v>75</v>
      </c>
      <c r="I115" s="22">
        <v>0</v>
      </c>
      <c r="J115" s="20">
        <v>75</v>
      </c>
      <c r="K115" s="20">
        <v>75</v>
      </c>
      <c r="L115" s="20">
        <v>75</v>
      </c>
      <c r="M115" s="22">
        <v>658</v>
      </c>
      <c r="N115" s="22">
        <v>649</v>
      </c>
      <c r="O115" s="22">
        <v>657.95</v>
      </c>
      <c r="P115" s="20">
        <v>5620</v>
      </c>
      <c r="Q115" s="20">
        <v>8055</v>
      </c>
      <c r="R115" s="23">
        <v>700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5"/>
      <c r="B116" s="19" t="s">
        <v>120</v>
      </c>
      <c r="C116" s="20">
        <v>39142</v>
      </c>
      <c r="D116" s="20">
        <v>6680</v>
      </c>
      <c r="E116" s="20">
        <v>10822</v>
      </c>
      <c r="F116" s="20">
        <v>7810.63</v>
      </c>
      <c r="G116" s="36">
        <v>6001</v>
      </c>
      <c r="H116" s="22">
        <v>6001</v>
      </c>
      <c r="I116" s="22">
        <v>6113.41</v>
      </c>
      <c r="J116" s="20">
        <v>3250</v>
      </c>
      <c r="K116" s="20">
        <v>2800</v>
      </c>
      <c r="L116" s="20">
        <v>6775.39</v>
      </c>
      <c r="M116" s="22">
        <v>3250</v>
      </c>
      <c r="N116" s="22">
        <v>2772</v>
      </c>
      <c r="O116" s="22">
        <v>4345.75</v>
      </c>
      <c r="P116" s="20">
        <v>0</v>
      </c>
      <c r="Q116" s="20">
        <v>0</v>
      </c>
      <c r="R116" s="23">
        <v>8487.57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5"/>
      <c r="B117" s="19" t="s">
        <v>142</v>
      </c>
      <c r="C117" s="20"/>
      <c r="D117" s="20"/>
      <c r="E117" s="20"/>
      <c r="F117" s="20"/>
      <c r="G117" s="36"/>
      <c r="H117" s="22"/>
      <c r="I117" s="22"/>
      <c r="J117" s="20"/>
      <c r="K117" s="20"/>
      <c r="L117" s="20"/>
      <c r="M117" s="22"/>
      <c r="N117" s="22"/>
      <c r="O117" s="22"/>
      <c r="P117" s="20"/>
      <c r="Q117" s="20"/>
      <c r="R117" s="2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5"/>
      <c r="B118" s="19" t="s">
        <v>121</v>
      </c>
      <c r="C118" s="20">
        <v>0</v>
      </c>
      <c r="D118" s="20">
        <v>0</v>
      </c>
      <c r="E118" s="20">
        <v>0</v>
      </c>
      <c r="F118" s="20">
        <v>0</v>
      </c>
      <c r="G118" s="36">
        <v>0</v>
      </c>
      <c r="H118" s="22">
        <v>0</v>
      </c>
      <c r="I118" s="22">
        <v>0</v>
      </c>
      <c r="J118" s="20"/>
      <c r="K118" s="20"/>
      <c r="L118" s="20">
        <v>0</v>
      </c>
      <c r="M118" s="22">
        <v>0</v>
      </c>
      <c r="N118" s="22">
        <v>0</v>
      </c>
      <c r="O118" s="22">
        <v>0</v>
      </c>
      <c r="P118" s="20">
        <v>0</v>
      </c>
      <c r="Q118" s="20">
        <v>0</v>
      </c>
      <c r="R118" s="23">
        <v>0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" customHeight="1">
      <c r="A119" s="25"/>
      <c r="B119" s="19" t="s">
        <v>122</v>
      </c>
      <c r="C119" s="20">
        <v>0</v>
      </c>
      <c r="D119" s="20">
        <v>0</v>
      </c>
      <c r="E119" s="20">
        <v>0</v>
      </c>
      <c r="F119" s="20">
        <v>0</v>
      </c>
      <c r="G119" s="36">
        <v>0</v>
      </c>
      <c r="H119" s="22">
        <v>0</v>
      </c>
      <c r="I119" s="22">
        <v>0</v>
      </c>
      <c r="J119" s="20"/>
      <c r="K119" s="20"/>
      <c r="L119" s="20">
        <v>0</v>
      </c>
      <c r="M119" s="22">
        <v>0</v>
      </c>
      <c r="N119" s="22">
        <v>0</v>
      </c>
      <c r="O119" s="22">
        <v>0</v>
      </c>
      <c r="P119" s="20">
        <v>0</v>
      </c>
      <c r="Q119" s="20">
        <v>0</v>
      </c>
      <c r="R119" s="23">
        <v>0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s="33" customFormat="1" ht="15" customHeight="1">
      <c r="A120" s="25"/>
      <c r="B120" s="26" t="s">
        <v>123</v>
      </c>
      <c r="C120" s="27">
        <f aca="true" t="shared" si="8" ref="C120:H120">SUM(C114:C119)</f>
        <v>41245</v>
      </c>
      <c r="D120" s="27">
        <f t="shared" si="8"/>
        <v>6755</v>
      </c>
      <c r="E120" s="27">
        <f t="shared" si="8"/>
        <v>10882</v>
      </c>
      <c r="F120" s="27">
        <f t="shared" si="8"/>
        <v>7870.63</v>
      </c>
      <c r="G120" s="28">
        <f t="shared" si="8"/>
        <v>6324</v>
      </c>
      <c r="H120" s="28">
        <f t="shared" si="8"/>
        <v>6603</v>
      </c>
      <c r="I120" s="28">
        <v>6113.41</v>
      </c>
      <c r="J120" s="27">
        <f>SUM(J114:J119)</f>
        <v>3325</v>
      </c>
      <c r="K120" s="27">
        <f>SUM(K114:K119)</f>
        <v>2875</v>
      </c>
      <c r="L120" s="27">
        <f>SUM(L114:L119)</f>
        <v>6850.39</v>
      </c>
      <c r="M120" s="28">
        <v>3908</v>
      </c>
      <c r="N120" s="28">
        <f>SUM(N114:N119)</f>
        <v>3421</v>
      </c>
      <c r="O120" s="28">
        <v>5003.7</v>
      </c>
      <c r="P120" s="27">
        <f>SUM(P114:P119)</f>
        <v>6320</v>
      </c>
      <c r="Q120" s="34">
        <f>SUM(Q114:Q119)</f>
        <v>8055</v>
      </c>
      <c r="R120" s="31">
        <f>SUM(R114:R119)</f>
        <v>9187.57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:35" ht="15" customHeight="1">
      <c r="A121" s="25"/>
      <c r="B121" s="26"/>
      <c r="C121" s="27"/>
      <c r="D121" s="27"/>
      <c r="E121" s="27"/>
      <c r="F121" s="27"/>
      <c r="G121" s="28"/>
      <c r="H121" s="28"/>
      <c r="I121" s="28"/>
      <c r="J121" s="27"/>
      <c r="K121" s="39"/>
      <c r="L121" s="27"/>
      <c r="M121" s="28"/>
      <c r="N121" s="28"/>
      <c r="O121" s="28"/>
      <c r="P121" s="27"/>
      <c r="Q121" s="20"/>
      <c r="R121" s="46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s="33" customFormat="1" ht="15" customHeight="1" thickBot="1">
      <c r="A122" s="50"/>
      <c r="B122" s="51" t="s">
        <v>124</v>
      </c>
      <c r="C122" s="52">
        <f>SUM(C26+C44+C46+C53+C58+C64+C73+C75+C80+C91+C111+C120)</f>
        <v>5970800</v>
      </c>
      <c r="D122" s="52">
        <f>SUM(D26+D44+D46+D53+D58+D64+D73+D75+D80+D91+D111+D120)</f>
        <v>725000</v>
      </c>
      <c r="E122" s="52">
        <f>SUM(E26+E44+E46+E53+E58+E64+E73+E75+E80+E91+E111+E120)</f>
        <v>639331</v>
      </c>
      <c r="F122" s="53">
        <f>+F26+F44+F46+F53+F58+F64+F73+F75+F80+F91+F111+F120</f>
        <v>661784.2100000001</v>
      </c>
      <c r="G122" s="52">
        <f>SUM(G26+G44+G46+G53+G58+G64+G73+G75+G80+G91+G111+G120)</f>
        <v>772800</v>
      </c>
      <c r="H122" s="52">
        <f>SUM(H26+H44+H46+H53+H58+H64+H73+H75+H80+H91+H111+H120)</f>
        <v>725772</v>
      </c>
      <c r="I122" s="53">
        <f>+I26+I44+I46+I53+I58+I64+I73+I75+I80+I91+I111+I120</f>
        <v>613152.7300000001</v>
      </c>
      <c r="J122" s="52">
        <f>SUM(J26+J44+J46+J53+J58+J64+J73+J75+J80+J91+J111+J120)</f>
        <v>966151</v>
      </c>
      <c r="K122" s="52">
        <f>SUM(K26+K44+K46+K53+K58+K64+K73+K75+K80+K91+K111+K120)</f>
        <v>767065</v>
      </c>
      <c r="L122" s="53">
        <f>SUM(L26,L44,L46,L53,L58,L64,L73,L75,L80,L91,L111,L120)</f>
        <v>842754.18</v>
      </c>
      <c r="M122" s="52">
        <f>SUM(M26+M44+M46+M53+M58+M64+M73+M75+M80+M91+M111+M120)</f>
        <v>1350000</v>
      </c>
      <c r="N122" s="53">
        <f>+N26+N44+N46+N53+N58+N64+N73+N75+N80+N91+N111+N120</f>
        <v>1357912</v>
      </c>
      <c r="O122" s="53">
        <f>+O26+O44+O46+O53+O58+O64+O73+O75+O80+O91+O111+O120</f>
        <v>1352284.9400000002</v>
      </c>
      <c r="P122" s="52">
        <f>SUM(P26,P44,P46,P53,P58,P64,P73,P75,P80,P91,P111,P120)</f>
        <v>1900000</v>
      </c>
      <c r="Q122" s="52">
        <f>SUM(Q26,Q44,Q46,Q53,Q58,Q64,Q73,Q75,Q80,Q91,Q111,Q120)</f>
        <v>1900000</v>
      </c>
      <c r="R122" s="52">
        <f>SUM(R26,R44,R46,R53,R58,R64,R73,R75,R80,R91,R111,R120)</f>
        <v>2009690.27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:35" ht="15.75">
      <c r="A123" s="25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12" ht="15">
      <c r="A124" s="56"/>
      <c r="B124" s="57" t="s">
        <v>143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5">
      <c r="A125" s="56"/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5">
      <c r="A126" s="56"/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5">
      <c r="A127" s="56"/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5">
      <c r="A128" s="56"/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5">
      <c r="A129" s="56"/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5">
      <c r="A130" s="56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5">
      <c r="A131" s="56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5">
      <c r="A132" s="56"/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5">
      <c r="A133" s="56"/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5">
      <c r="A134" s="56"/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5">
      <c r="A135" s="56"/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5">
      <c r="A136" s="56"/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5">
      <c r="A137" s="56"/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5">
      <c r="A138" s="56"/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5">
      <c r="A139" s="56"/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5">
      <c r="A140" s="56"/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5">
      <c r="A141" s="56"/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5">
      <c r="A142" s="56"/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5">
      <c r="A143" s="56"/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5">
      <c r="A144" s="56"/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5">
      <c r="A145" s="56"/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5">
      <c r="A146" s="56"/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5">
      <c r="A147" s="56"/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5">
      <c r="A148" s="56"/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5">
      <c r="A149" s="56"/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5">
      <c r="A150" s="56"/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5">
      <c r="A151" s="56"/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5">
      <c r="A152" s="56"/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5">
      <c r="A153" s="56"/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5">
      <c r="A154" s="56"/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5">
      <c r="A155" s="56"/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5">
      <c r="A156" s="56"/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5">
      <c r="A157" s="56"/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5">
      <c r="A158" s="56"/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5">
      <c r="A159" s="56"/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5">
      <c r="A160" s="56"/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5">
      <c r="A161" s="56"/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5">
      <c r="A162" s="56"/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5">
      <c r="A163" s="56"/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5">
      <c r="A164" s="56"/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5">
      <c r="A165" s="56"/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5">
      <c r="A166" s="56"/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5">
      <c r="A167" s="56"/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5">
      <c r="A168" s="56"/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5">
      <c r="A169" s="56"/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5">
      <c r="A170" s="56"/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5">
      <c r="A171" s="56"/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5">
      <c r="A172" s="56"/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5">
      <c r="A173" s="56"/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5">
      <c r="A174" s="56"/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5">
      <c r="A175" s="56"/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ht="15">
      <c r="A176" s="56"/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ht="15">
      <c r="A177" s="56"/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ht="15">
      <c r="A178" s="56"/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ht="15">
      <c r="A179" s="56"/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5">
      <c r="A180" s="56"/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5">
      <c r="A181" s="56"/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5">
      <c r="A182" s="56"/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5">
      <c r="A183" s="56"/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5">
      <c r="A184" s="56"/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5">
      <c r="A185" s="56"/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5">
      <c r="A186" s="56"/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5">
      <c r="A187" s="56"/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5">
      <c r="A188" s="56"/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5">
      <c r="A189" s="56"/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5">
      <c r="A190" s="56"/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5">
      <c r="A191" s="56"/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5">
      <c r="A192" s="56"/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5">
      <c r="A193" s="56"/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5">
      <c r="A194" s="56"/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5">
      <c r="A195" s="56"/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5">
      <c r="A196" s="56"/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5">
      <c r="A197" s="56"/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ht="15">
      <c r="A198" s="56"/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5">
      <c r="A199" s="56"/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5">
      <c r="A200" s="56"/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5">
      <c r="A201" s="56"/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5">
      <c r="A202" s="56"/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5">
      <c r="A203" s="56"/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ht="15">
      <c r="A204" s="56"/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5">
      <c r="A205" s="56"/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5">
      <c r="A206" s="56"/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5">
      <c r="A207" s="56"/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5">
      <c r="A208" s="56"/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15">
      <c r="A209" s="56"/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ht="15">
      <c r="A210" s="56"/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5">
      <c r="A211" s="56"/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15">
      <c r="A212" s="56"/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15">
      <c r="A213" s="56"/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5">
      <c r="A214" s="56"/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5">
      <c r="A215" s="56"/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5">
      <c r="A216" s="56"/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5">
      <c r="A217" s="56"/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5">
      <c r="A218" s="56"/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5">
      <c r="A219" s="56"/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5">
      <c r="A220" s="56"/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5">
      <c r="A221" s="56"/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5">
      <c r="A222" s="56"/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5">
      <c r="A223" s="56"/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5">
      <c r="A224" s="56"/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5">
      <c r="A225" s="56"/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5">
      <c r="A226" s="56"/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5">
      <c r="A227" s="56"/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5">
      <c r="A228" s="56"/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5">
      <c r="A229" s="56"/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5">
      <c r="A230" s="56"/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5">
      <c r="A231" s="56"/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5">
      <c r="A232" s="56"/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5">
      <c r="A233" s="56"/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5">
      <c r="A234" s="56"/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5">
      <c r="A235" s="56"/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5">
      <c r="A236" s="56"/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5">
      <c r="A237" s="56"/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5">
      <c r="A238" s="56"/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5">
      <c r="A239" s="56"/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5">
      <c r="A240" s="56"/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5">
      <c r="A241" s="56"/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1:12" ht="15">
      <c r="A242" s="56"/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1:12" ht="15">
      <c r="A243" s="56"/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1:12" ht="15">
      <c r="A244" s="56"/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ht="15">
      <c r="A245" s="56"/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1:12" ht="15">
      <c r="A246" s="56"/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5">
      <c r="A247" s="56"/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1:12" ht="15">
      <c r="A248" s="56"/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12" ht="15">
      <c r="A249" s="56"/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1:12" ht="15">
      <c r="A250" s="56"/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1:12" ht="15">
      <c r="A251" s="56"/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1:12" ht="15">
      <c r="A252" s="56"/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1:12" ht="15">
      <c r="A253" s="56"/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1:12" ht="15">
      <c r="A254" s="56"/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1:12" ht="15">
      <c r="A255" s="56"/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1:12" ht="15">
      <c r="A256" s="56"/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1:12" ht="15">
      <c r="A257" s="56"/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</sheetData>
  <sheetProtection/>
  <mergeCells count="25">
    <mergeCell ref="H5:H7"/>
    <mergeCell ref="M4:O4"/>
    <mergeCell ref="J5:J7"/>
    <mergeCell ref="L5:L7"/>
    <mergeCell ref="M5:M7"/>
    <mergeCell ref="N5:N7"/>
    <mergeCell ref="O5:O7"/>
    <mergeCell ref="I5:I7"/>
    <mergeCell ref="K5:K7"/>
    <mergeCell ref="C4:C7"/>
    <mergeCell ref="D4:F4"/>
    <mergeCell ref="D5:D7"/>
    <mergeCell ref="E5:E7"/>
    <mergeCell ref="F5:F7"/>
    <mergeCell ref="G4:I4"/>
    <mergeCell ref="J4:L4"/>
    <mergeCell ref="G5:G7"/>
    <mergeCell ref="A1:B1"/>
    <mergeCell ref="A2:B2"/>
    <mergeCell ref="A4:A7"/>
    <mergeCell ref="B4:B7"/>
    <mergeCell ref="P5:P7"/>
    <mergeCell ref="Q5:Q7"/>
    <mergeCell ref="P4:R4"/>
    <mergeCell ref="R5:R7"/>
  </mergeCells>
  <printOptions horizontalCentered="1"/>
  <pageMargins left="0.25" right="0.25" top="0.2" bottom="0.38" header="0" footer="0"/>
  <pageSetup horizontalDpi="300" verticalDpi="300" orientation="landscape" paperSize="9" scale="80" r:id="rId2"/>
  <rowBreaks count="2" manualBreakCount="2">
    <brk id="47" max="255" man="1"/>
    <brk id="86" max="14" man="1"/>
  </rowBreaks>
  <colBreaks count="1" manualBreakCount="1">
    <brk id="9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2012-09-20T09:04:03Z</dcterms:created>
  <dcterms:modified xsi:type="dcterms:W3CDTF">2012-09-21T10:34:44Z</dcterms:modified>
  <cp:category/>
  <cp:version/>
  <cp:contentType/>
  <cp:contentStatus/>
</cp:coreProperties>
</file>